
<file path=[Content_Types].xml><?xml version="1.0" encoding="utf-8"?>
<Types xmlns="http://schemas.openxmlformats.org/package/2006/content-types">
  <Override PartName="/xl/externalLinks/externalLink1.xml" ContentType="application/vnd.openxmlformats-officedocument.spreadsheetml.externalLink+xml"/>
  <Override PartName="/xl/charts/chart7.xml" ContentType="application/vnd.openxmlformats-officedocument.drawingml.chart+xml"/>
  <Override PartName="/xl/drawings/drawing21.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Default Extension="xml" ContentType="application/xml"/>
  <Override PartName="/xl/chartsheets/sheet15.xml" ContentType="application/vnd.openxmlformats-officedocument.spreadsheetml.chartsheet+xml"/>
  <Override PartName="/xl/drawings/drawing13.xml" ContentType="application/vnd.openxmlformats-officedocument.drawing+xml"/>
  <Override PartName="/xl/charts/chart20.xml" ContentType="application/vnd.openxmlformats-officedocument.drawingml.chart+xml"/>
  <Override PartName="/xl/worksheets/sheet8.xml" ContentType="application/vnd.openxmlformats-officedocument.spreadsheetml.worksheet+xml"/>
  <Override PartName="/xl/charts/chart19.xml" ContentType="application/vnd.openxmlformats-officedocument.drawingml.chart+xml"/>
  <Override PartName="/xl/chartsheets/sheet9.xml" ContentType="application/vnd.openxmlformats-officedocument.spreadsheetml.chartsheet+xml"/>
  <Override PartName="/xl/charts/chart12.xml" ContentType="application/vnd.openxmlformats-officedocument.drawingml.chart+xml"/>
  <Override PartName="/xl/charts/chart6.xml" ContentType="application/vnd.openxmlformats-officedocument.drawingml.chart+xml"/>
  <Override PartName="/xl/drawings/drawing20.xml" ContentType="application/vnd.openxmlformats-officedocument.drawing+xml"/>
  <Override PartName="/xl/chartsheets/sheet2.xml" ContentType="application/vnd.openxmlformats-officedocument.spreadsheetml.chartsheet+xml"/>
  <Override PartName="/docProps/core.xml" ContentType="application/vnd.openxmlformats-package.core-properties+xml"/>
  <Override PartName="/xl/comments6.xml" ContentType="application/vnd.openxmlformats-officedocument.spreadsheetml.comments+xml"/>
  <Override PartName="/xl/drawings/drawing19.xml" ContentType="application/vnd.openxmlformats-officedocument.drawing+xml"/>
  <Override PartName="/xl/drawings/drawing6.xml" ContentType="application/vnd.openxmlformats-officedocument.drawing+xml"/>
  <Override PartName="/xl/chartsheets/sheet14.xml" ContentType="application/vnd.openxmlformats-officedocument.spreadsheetml.chartsheet+xml"/>
  <Override PartName="/xl/drawings/drawing12.xml" ContentType="application/vnd.openxmlformats-officedocument.drawing+xml"/>
  <Override PartName="/xl/worksheets/sheet7.xml" ContentType="application/vnd.openxmlformats-officedocument.spreadsheetml.worksheet+xml"/>
  <Override PartName="/xl/theme/theme1.xml" ContentType="application/vnd.openxmlformats-officedocument.theme+xml"/>
  <Default Extension="vml" ContentType="application/vnd.openxmlformats-officedocument.vmlDrawing"/>
  <Override PartName="/xl/charts/chart18.xml" ContentType="application/vnd.openxmlformats-officedocument.drawingml.chart+xml"/>
  <Override PartName="/xl/calcChain.xml" ContentType="application/vnd.openxmlformats-officedocument.spreadsheetml.calcChain+xml"/>
  <Override PartName="/xl/charts/chart11.xml" ContentType="application/vnd.openxmlformats-officedocument.drawingml.chart+xml"/>
  <Override PartName="/xl/chartsheets/sheet8.xml" ContentType="application/vnd.openxmlformats-officedocument.spreadsheetml.chartsheet+xml"/>
  <Override PartName="/xl/workbook.xml" ContentType="application/vnd.openxmlformats-officedocument.spreadsheetml.sheet.main+xml"/>
  <Override PartName="/xl/chartsheets/sheet1.xml" ContentType="application/vnd.openxmlformats-officedocument.spreadsheetml.chartsheet+xml"/>
  <Override PartName="/xl/charts/chart5.xml" ContentType="application/vnd.openxmlformats-officedocument.drawingml.chart+xml"/>
  <Override PartName="/xl/comments5.xml" ContentType="application/vnd.openxmlformats-officedocument.spreadsheetml.comments+xml"/>
  <Override PartName="/xl/drawings/drawing18.xml" ContentType="application/vnd.openxmlformats-officedocument.drawing+xml"/>
  <Override PartName="/xl/drawings/drawing5.xml" ContentType="application/vnd.openxmlformats-officedocument.drawing+xml"/>
  <Override PartName="/xl/chartsheets/sheet13.xml" ContentType="application/vnd.openxmlformats-officedocument.spreadsheetml.chartsheet+xml"/>
  <Override PartName="/xl/drawings/drawing11.xml" ContentType="application/vnd.openxmlformats-officedocument.drawing+xml"/>
  <Override PartName="/xl/charts/chart3.xml" ContentType="application/vnd.openxmlformats-officedocument.drawingml.chart+xml"/>
  <Override PartName="/xl/worksheets/sheet6.xml" ContentType="application/vnd.openxmlformats-officedocument.spreadsheetml.worksheet+xml"/>
  <Override PartName="/xl/charts/chart17.xml" ContentType="application/vnd.openxmlformats-officedocument.drawingml.chart+xml"/>
  <Override PartName="/xl/chartsheets/sheet7.xml" ContentType="application/vnd.openxmlformats-officedocument.spreadsheetml.chartsheet+xml"/>
  <Override PartName="/xl/charts/chart10.xml" ContentType="application/vnd.openxmlformats-officedocument.drawingml.chart+xml"/>
  <Override PartName="/xl/charts/chart4.xml" ContentType="application/vnd.openxmlformats-officedocument.drawingml.chart+xml"/>
  <Override PartName="/xl/chartsheets/sheet19.xml" ContentType="application/vnd.openxmlformats-officedocument.spreadsheetml.chartsheet+xml"/>
  <Override PartName="/xl/comments4.xml" ContentType="application/vnd.openxmlformats-officedocument.spreadsheetml.comments+xml"/>
  <Override PartName="/xl/drawings/drawing17.xml" ContentType="application/vnd.openxmlformats-officedocument.drawing+xml"/>
  <Override PartName="/xl/drawings/drawing4.xml" ContentType="application/vnd.openxmlformats-officedocument.drawing+xml"/>
  <Override PartName="/xl/chartsheets/sheet12.xml" ContentType="application/vnd.openxmlformats-officedocument.spreadsheetml.chartsheet+xml"/>
  <Override PartName="/xl/drawings/drawing10.xml" ContentType="application/vnd.openxmlformats-officedocument.drawing+xml"/>
  <Override PartName="/xl/charts/chart2.xml" ContentType="application/vnd.openxmlformats-officedocument.drawingml.chart+xml"/>
  <Override PartName="/xl/styles.xml" ContentType="application/vnd.openxmlformats-officedocument.spreadsheetml.styles+xml"/>
  <Override PartName="/xl/worksheets/sheet5.xml" ContentType="application/vnd.openxmlformats-officedocument.spreadsheetml.worksheet+xml"/>
  <Override PartName="/xl/charts/chart16.xml" ContentType="application/vnd.openxmlformats-officedocument.drawingml.chart+xml"/>
  <Override PartName="/xl/chartsheets/sheet6.xml" ContentType="application/vnd.openxmlformats-officedocument.spreadsheetml.chartsheet+xml"/>
  <Override PartName="/docProps/app.xml" ContentType="application/vnd.openxmlformats-officedocument.extended-properties+xml"/>
  <Override PartName="/xl/chartsheets/sheet18.xml" ContentType="application/vnd.openxmlformats-officedocument.spreadsheetml.chartsheet+xml"/>
  <Override PartName="/xl/comments3.xml" ContentType="application/vnd.openxmlformats-officedocument.spreadsheetml.comments+xml"/>
  <Override PartName="/xl/drawings/drawing16.xml" ContentType="application/vnd.openxmlformats-officedocument.drawing+xml"/>
  <Override PartName="/xl/drawings/drawing3.xml" ContentType="application/vnd.openxmlformats-officedocument.drawing+xml"/>
  <Override PartName="/xl/chartsheets/sheet11.xml" ContentType="application/vnd.openxmlformats-officedocument.spreadsheetml.chartsheet+xml"/>
  <Override PartName="/xl/charts/chart1.xml" ContentType="application/vnd.openxmlformats-officedocument.drawingml.chart+xml"/>
  <Override PartName="/xl/worksheets/sheet4.xml" ContentType="application/vnd.openxmlformats-officedocument.spreadsheetml.worksheet+xml"/>
  <Override PartName="/xl/chartsheets/sheet20.xml" ContentType="application/vnd.openxmlformats-officedocument.spreadsheetml.chartsheet+xml"/>
  <Override PartName="/xl/charts/chart15.xml" ContentType="application/vnd.openxmlformats-officedocument.drawingml.chart+xml"/>
  <Override PartName="/xl/charts/chart9.xml" ContentType="application/vnd.openxmlformats-officedocument.drawingml.chart+xml"/>
  <Override PartName="/xl/chartsheets/sheet5.xml" ContentType="application/vnd.openxmlformats-officedocument.spreadsheetml.chartsheet+xml"/>
  <Override PartName="/xl/worksheets/sheet2.xml" ContentType="application/vnd.openxmlformats-officedocument.spreadsheetml.worksheet+xml"/>
  <Default Extension="jpeg" ContentType="image/jpeg"/>
  <Override PartName="/xl/drawings/drawing9.xml" ContentType="application/vnd.openxmlformats-officedocument.drawing+xml"/>
  <Override PartName="/xl/sharedStrings.xml" ContentType="application/vnd.openxmlformats-officedocument.spreadsheetml.sharedStrings+xml"/>
  <Override PartName="/xl/chartsheets/sheet17.xml" ContentType="application/vnd.openxmlformats-officedocument.spreadsheetml.chartsheet+xml"/>
  <Override PartName="/xl/comments2.xml" ContentType="application/vnd.openxmlformats-officedocument.spreadsheetml.comments+xml"/>
  <Override PartName="/xl/drawings/drawing15.xml" ContentType="application/vnd.openxmlformats-officedocument.drawing+xml"/>
  <Override PartName="/xl/drawings/drawing2.xml" ContentType="application/vnd.openxmlformats-officedocument.drawing+xml"/>
  <Override PartName="/xl/charts/chart22.xml" ContentType="application/vnd.openxmlformats-officedocument.drawingml.chart+xml"/>
  <Override PartName="/xl/chartsheets/sheet10.xml" ContentType="application/vnd.openxmlformats-officedocument.spreadsheetml.chartsheet+xml"/>
  <Override PartName="/xl/worksheets/sheet3.xml" ContentType="application/vnd.openxmlformats-officedocument.spreadsheetml.worksheet+xml"/>
  <Override PartName="/xl/charts/chart14.xml" ContentType="application/vnd.openxmlformats-officedocument.drawingml.chart+xml"/>
  <Override PartName="/xl/externalLinks/externalLink2.xml" ContentType="application/vnd.openxmlformats-officedocument.spreadsheetml.externalLink+xml"/>
  <Override PartName="/xl/charts/chart8.xml" ContentType="application/vnd.openxmlformats-officedocument.drawingml.chart+xml"/>
  <Override PartName="/xl/chartsheets/sheet4.xml" ContentType="application/vnd.openxmlformats-officedocument.spreadsheetml.chartsheet+xml"/>
  <Override PartName="/xl/worksheets/sheet1.xml" ContentType="application/vnd.openxmlformats-officedocument.spreadsheetml.worksheet+xml"/>
  <Override PartName="/xl/drawings/drawing8.xml" ContentType="application/vnd.openxmlformats-officedocument.drawing+xml"/>
  <Override PartName="/xl/chartsheets/sheet16.xml" ContentType="application/vnd.openxmlformats-officedocument.spreadsheetml.chartsheet+xml"/>
  <Override PartName="/xl/comments1.xml" ContentType="application/vnd.openxmlformats-officedocument.spreadsheetml.comments+xml"/>
  <Override PartName="/xl/drawings/drawing14.xml" ContentType="application/vnd.openxmlformats-officedocument.drawing+xml"/>
  <Override PartName="/xl/drawings/drawing1.xml" ContentType="application/vnd.openxmlformats-officedocument.drawing+xml"/>
  <Override PartName="/xl/worksheets/sheet9.xml" ContentType="application/vnd.openxmlformats-officedocument.spreadsheetml.worksheet+xml"/>
  <Override PartName="/xl/charts/chart21.xml" ContentType="application/vnd.openxmlformats-officedocument.drawingml.chart+xml"/>
  <Default Extension="rels" ContentType="application/vnd.openxmlformats-package.relationships+xml"/>
  <Override PartName="/xl/charts/chart13.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8720" yWindow="860" windowWidth="17220" windowHeight="14500" tabRatio="898"/>
  </bookViews>
  <sheets>
    <sheet name="Comparisons 1910-1914" sheetId="31" r:id="rId1"/>
    <sheet name="Rents" sheetId="30" r:id="rId2"/>
    <sheet name="Definitive" sheetId="8" r:id="rId3"/>
    <sheet name="G-index" sheetId="33" r:id="rId4"/>
    <sheet name="G-Results" sheetId="22" r:id="rId5"/>
    <sheet name="G-Vienna" sheetId="13" r:id="rId6"/>
    <sheet name="G-Linz" sheetId="12" r:id="rId7"/>
    <sheet name="G-Salzburg" sheetId="17" r:id="rId8"/>
    <sheet name="G-Graz" sheetId="14" r:id="rId9"/>
    <sheet name="G-Klagenfurt" sheetId="20" r:id="rId10"/>
    <sheet name="G-Laibach" sheetId="21" r:id="rId11"/>
    <sheet name="G-Trieste" sheetId="29" r:id="rId12"/>
    <sheet name="G-Gorz" sheetId="23" r:id="rId13"/>
    <sheet name="G-Prague" sheetId="15" r:id="rId14"/>
    <sheet name="G-Brno" sheetId="24" r:id="rId15"/>
    <sheet name="G-Olomouc" sheetId="25" r:id="rId16"/>
    <sheet name="G-Troppau" sheetId="26" r:id="rId17"/>
    <sheet name="G-Lemberg" sheetId="19" r:id="rId18"/>
    <sheet name="G-Krakow" sheetId="27" r:id="rId19"/>
    <sheet name="G-Zara" sheetId="28" r:id="rId20"/>
    <sheet name="G-Budapest" sheetId="32" r:id="rId21"/>
    <sheet name="G-Devs" sheetId="16" r:id="rId22"/>
    <sheet name="G-FitDevs" sheetId="18" r:id="rId23"/>
    <sheet name="BMZ" sheetId="2" r:id="rId24"/>
    <sheet name="City populations" sheetId="3" r:id="rId25"/>
    <sheet name="P - Rent pc" sheetId="7" r:id="rId26"/>
    <sheet name="P - Cleaned rent revenue" sheetId="6" r:id="rId27"/>
    <sheet name="P - interpolated population" sheetId="4" r:id="rId28"/>
    <sheet name="Hungary" sheetId="1" r:id="rId29"/>
  </sheets>
  <externalReferences>
    <externalReference r:id="rId30"/>
    <externalReference r:id="rId31"/>
  </externalReferences>
  <calcPr calcId="114210"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F47" i="2"/>
  <c r="AE47"/>
  <c r="AD47"/>
  <c r="AC47"/>
  <c r="AB47"/>
  <c r="AA47"/>
  <c r="W47"/>
  <c r="V47"/>
  <c r="U47"/>
  <c r="T47"/>
  <c r="S47"/>
  <c r="R47"/>
  <c r="Q47"/>
  <c r="P47"/>
  <c r="O47"/>
  <c r="N47"/>
  <c r="M47"/>
  <c r="L47"/>
  <c r="AF46"/>
  <c r="AE46"/>
  <c r="AD46"/>
  <c r="AC46"/>
  <c r="AB46"/>
  <c r="AA46"/>
  <c r="W46"/>
  <c r="V46"/>
  <c r="U46"/>
  <c r="T46"/>
  <c r="S46"/>
  <c r="R46"/>
  <c r="Q46"/>
  <c r="P46"/>
  <c r="O46"/>
  <c r="N46"/>
  <c r="M46"/>
  <c r="L46"/>
  <c r="W45"/>
  <c r="U45"/>
  <c r="S45"/>
  <c r="Q45"/>
  <c r="O45"/>
  <c r="N45"/>
  <c r="M45"/>
  <c r="L45"/>
  <c r="AF42"/>
  <c r="AE42"/>
  <c r="AD42"/>
  <c r="AC42"/>
  <c r="AB42"/>
  <c r="AA42"/>
  <c r="W42"/>
  <c r="V42"/>
  <c r="U42"/>
  <c r="T42"/>
  <c r="S42"/>
  <c r="R42"/>
  <c r="Q42"/>
  <c r="P42"/>
  <c r="L42"/>
  <c r="E40"/>
  <c r="D40"/>
  <c r="AB39"/>
  <c r="AA39"/>
  <c r="N39"/>
  <c r="L39"/>
  <c r="D39"/>
  <c r="AB38"/>
  <c r="AA38"/>
  <c r="N38"/>
  <c r="L38"/>
  <c r="D38"/>
  <c r="AB37"/>
  <c r="AA37"/>
  <c r="N37"/>
  <c r="L37"/>
  <c r="D37"/>
  <c r="N36"/>
  <c r="L36"/>
  <c r="D36"/>
  <c r="AB35"/>
  <c r="AA35"/>
  <c r="N35"/>
  <c r="L35"/>
  <c r="D35"/>
  <c r="AB34"/>
  <c r="AA34"/>
  <c r="N34"/>
  <c r="L34"/>
  <c r="D34"/>
  <c r="AB33"/>
  <c r="AA33"/>
  <c r="N33"/>
  <c r="L33"/>
  <c r="D33"/>
  <c r="AB32"/>
  <c r="AA32"/>
  <c r="N32"/>
  <c r="L32"/>
  <c r="D32"/>
  <c r="AB31"/>
  <c r="AA31"/>
  <c r="N31"/>
  <c r="L31"/>
  <c r="D31"/>
  <c r="AB30"/>
  <c r="AA30"/>
  <c r="N30"/>
  <c r="L30"/>
  <c r="D30"/>
  <c r="AB29"/>
  <c r="AA29"/>
  <c r="N29"/>
  <c r="L29"/>
  <c r="D29"/>
  <c r="AB28"/>
  <c r="AA28"/>
  <c r="N28"/>
  <c r="L28"/>
  <c r="D28"/>
  <c r="AF27"/>
  <c r="AE27"/>
  <c r="AD27"/>
  <c r="AC27"/>
  <c r="AB27"/>
  <c r="AA27"/>
  <c r="V27"/>
  <c r="T27"/>
  <c r="R27"/>
  <c r="P27"/>
  <c r="N27"/>
  <c r="L27"/>
  <c r="D27"/>
  <c r="AF26"/>
  <c r="AE26"/>
  <c r="AD26"/>
  <c r="AC26"/>
  <c r="AB26"/>
  <c r="AA26"/>
  <c r="V26"/>
  <c r="T26"/>
  <c r="R26"/>
  <c r="P26"/>
  <c r="D26"/>
  <c r="AF25"/>
  <c r="AE25"/>
  <c r="AD25"/>
  <c r="AC25"/>
  <c r="AB25"/>
  <c r="AA25"/>
  <c r="V25"/>
  <c r="T25"/>
  <c r="R25"/>
  <c r="P25"/>
  <c r="N25"/>
  <c r="L25"/>
  <c r="D25"/>
  <c r="AF24"/>
  <c r="AE24"/>
  <c r="AD24"/>
  <c r="AC24"/>
  <c r="AB24"/>
  <c r="AA24"/>
  <c r="V24"/>
  <c r="T24"/>
  <c r="R24"/>
  <c r="P24"/>
  <c r="N24"/>
  <c r="L24"/>
  <c r="D24"/>
  <c r="AF23"/>
  <c r="AE23"/>
  <c r="AD23"/>
  <c r="AC23"/>
  <c r="AB23"/>
  <c r="AA23"/>
  <c r="V23"/>
  <c r="T23"/>
  <c r="R23"/>
  <c r="P23"/>
  <c r="N23"/>
  <c r="L23"/>
  <c r="D23"/>
  <c r="AF22"/>
  <c r="AE22"/>
  <c r="AD22"/>
  <c r="AC22"/>
  <c r="AB22"/>
  <c r="AA22"/>
  <c r="V22"/>
  <c r="T22"/>
  <c r="R22"/>
  <c r="P22"/>
  <c r="N22"/>
  <c r="L22"/>
  <c r="D22"/>
  <c r="AF21"/>
  <c r="AE21"/>
  <c r="AD21"/>
  <c r="AC21"/>
  <c r="AB21"/>
  <c r="AA21"/>
  <c r="V21"/>
  <c r="T21"/>
  <c r="N21"/>
  <c r="L21"/>
  <c r="D21"/>
  <c r="AF20"/>
  <c r="AE20"/>
  <c r="AD20"/>
  <c r="AC20"/>
  <c r="AB20"/>
  <c r="AA20"/>
  <c r="V20"/>
  <c r="T20"/>
  <c r="R20"/>
  <c r="P20"/>
  <c r="N20"/>
  <c r="L20"/>
  <c r="D20"/>
  <c r="AF19"/>
  <c r="AE19"/>
  <c r="AD19"/>
  <c r="AC19"/>
  <c r="AB19"/>
  <c r="AA19"/>
  <c r="V19"/>
  <c r="T19"/>
  <c r="R19"/>
  <c r="P19"/>
  <c r="N19"/>
  <c r="L19"/>
  <c r="D19"/>
  <c r="AF18"/>
  <c r="AE18"/>
  <c r="AD18"/>
  <c r="AC18"/>
  <c r="AB18"/>
  <c r="AA18"/>
  <c r="V18"/>
  <c r="T18"/>
  <c r="R18"/>
  <c r="P18"/>
  <c r="N18"/>
  <c r="L18"/>
  <c r="D18"/>
  <c r="AF17"/>
  <c r="AE17"/>
  <c r="AD17"/>
  <c r="AC17"/>
  <c r="AB17"/>
  <c r="AA17"/>
  <c r="V17"/>
  <c r="T17"/>
  <c r="R17"/>
  <c r="P17"/>
  <c r="N17"/>
  <c r="L17"/>
  <c r="D17"/>
  <c r="AF16"/>
  <c r="AE16"/>
  <c r="AD16"/>
  <c r="AC16"/>
  <c r="AB16"/>
  <c r="AA16"/>
  <c r="W16"/>
  <c r="V16"/>
  <c r="U16"/>
  <c r="T16"/>
  <c r="S16"/>
  <c r="R16"/>
  <c r="P16"/>
  <c r="O16"/>
  <c r="N16"/>
  <c r="M16"/>
  <c r="L16"/>
  <c r="D16"/>
  <c r="AF15"/>
  <c r="AE15"/>
  <c r="AD15"/>
  <c r="AC15"/>
  <c r="AB15"/>
  <c r="AA15"/>
  <c r="V15"/>
  <c r="T15"/>
  <c r="R15"/>
  <c r="P15"/>
  <c r="N15"/>
  <c r="L15"/>
  <c r="D15"/>
  <c r="AF14"/>
  <c r="AE14"/>
  <c r="AD14"/>
  <c r="AC14"/>
  <c r="AB14"/>
  <c r="AA14"/>
  <c r="V14"/>
  <c r="T14"/>
  <c r="R14"/>
  <c r="P14"/>
  <c r="N14"/>
  <c r="L14"/>
  <c r="D14"/>
  <c r="AF13"/>
  <c r="AE13"/>
  <c r="AD13"/>
  <c r="AC13"/>
  <c r="AB13"/>
  <c r="AA13"/>
  <c r="V13"/>
  <c r="T13"/>
  <c r="R13"/>
  <c r="P13"/>
  <c r="N13"/>
  <c r="L13"/>
  <c r="D13"/>
  <c r="AF12"/>
  <c r="AE12"/>
  <c r="AD12"/>
  <c r="AC12"/>
  <c r="AB12"/>
  <c r="AA12"/>
  <c r="V12"/>
  <c r="T12"/>
  <c r="R12"/>
  <c r="P12"/>
  <c r="N12"/>
  <c r="L12"/>
  <c r="D12"/>
  <c r="AF11"/>
  <c r="AE11"/>
  <c r="AD11"/>
  <c r="AC11"/>
  <c r="AB11"/>
  <c r="AA11"/>
  <c r="P11"/>
  <c r="N11"/>
  <c r="L11"/>
  <c r="D11"/>
  <c r="AF10"/>
  <c r="AE10"/>
  <c r="AD10"/>
  <c r="AC10"/>
  <c r="AB10"/>
  <c r="AA10"/>
  <c r="Z10"/>
  <c r="Y10"/>
  <c r="V10"/>
  <c r="T10"/>
  <c r="R10"/>
  <c r="P10"/>
  <c r="N10"/>
  <c r="L10"/>
  <c r="D10"/>
  <c r="AF9"/>
  <c r="AE9"/>
  <c r="AD9"/>
  <c r="AC9"/>
  <c r="AB9"/>
  <c r="AA9"/>
  <c r="N9"/>
  <c r="L9"/>
  <c r="D9"/>
  <c r="AF8"/>
  <c r="AE8"/>
  <c r="AD8"/>
  <c r="AC8"/>
  <c r="AB8"/>
  <c r="AA8"/>
  <c r="V8"/>
  <c r="T8"/>
  <c r="R8"/>
  <c r="P8"/>
  <c r="N8"/>
  <c r="L8"/>
  <c r="D8"/>
  <c r="AD121" i="3"/>
  <c r="AD120"/>
  <c r="C120"/>
  <c r="AD119"/>
  <c r="C119"/>
  <c r="AD118"/>
  <c r="C118"/>
  <c r="AD117"/>
  <c r="C117"/>
  <c r="R116"/>
  <c r="C116"/>
  <c r="AD115"/>
  <c r="AA115"/>
  <c r="Z115"/>
  <c r="Y115"/>
  <c r="X115"/>
  <c r="W115"/>
  <c r="V115"/>
  <c r="U115"/>
  <c r="T115"/>
  <c r="S115"/>
  <c r="R115"/>
  <c r="Q115"/>
  <c r="P115"/>
  <c r="N115"/>
  <c r="M115"/>
  <c r="L115"/>
  <c r="K115"/>
  <c r="I115"/>
  <c r="H115"/>
  <c r="G115"/>
  <c r="F115"/>
  <c r="D115"/>
  <c r="C115"/>
  <c r="B115"/>
  <c r="AD114"/>
  <c r="AA114"/>
  <c r="Z114"/>
  <c r="Y114"/>
  <c r="X114"/>
  <c r="W114"/>
  <c r="V114"/>
  <c r="U114"/>
  <c r="T114"/>
  <c r="S114"/>
  <c r="R114"/>
  <c r="Q114"/>
  <c r="P114"/>
  <c r="N114"/>
  <c r="M114"/>
  <c r="L114"/>
  <c r="K114"/>
  <c r="I114"/>
  <c r="H114"/>
  <c r="G114"/>
  <c r="F114"/>
  <c r="D114"/>
  <c r="C114"/>
  <c r="B114"/>
  <c r="AD113"/>
  <c r="AA113"/>
  <c r="Z113"/>
  <c r="Y113"/>
  <c r="X113"/>
  <c r="W113"/>
  <c r="V113"/>
  <c r="U113"/>
  <c r="T113"/>
  <c r="S113"/>
  <c r="R113"/>
  <c r="Q113"/>
  <c r="P113"/>
  <c r="N113"/>
  <c r="M113"/>
  <c r="L113"/>
  <c r="K113"/>
  <c r="I113"/>
  <c r="H113"/>
  <c r="G113"/>
  <c r="F113"/>
  <c r="D113"/>
  <c r="C113"/>
  <c r="B113"/>
  <c r="AD112"/>
  <c r="AA112"/>
  <c r="Z112"/>
  <c r="Y112"/>
  <c r="X112"/>
  <c r="W112"/>
  <c r="V112"/>
  <c r="U112"/>
  <c r="T112"/>
  <c r="S112"/>
  <c r="R112"/>
  <c r="Q112"/>
  <c r="P112"/>
  <c r="N112"/>
  <c r="M112"/>
  <c r="L112"/>
  <c r="K112"/>
  <c r="I112"/>
  <c r="H112"/>
  <c r="G112"/>
  <c r="F112"/>
  <c r="D112"/>
  <c r="C112"/>
  <c r="B112"/>
  <c r="AD111"/>
  <c r="AA111"/>
  <c r="Z111"/>
  <c r="Y111"/>
  <c r="X111"/>
  <c r="W111"/>
  <c r="V111"/>
  <c r="U111"/>
  <c r="T111"/>
  <c r="S111"/>
  <c r="R111"/>
  <c r="Q111"/>
  <c r="P111"/>
  <c r="N111"/>
  <c r="M111"/>
  <c r="L111"/>
  <c r="K111"/>
  <c r="I111"/>
  <c r="H111"/>
  <c r="G111"/>
  <c r="F111"/>
  <c r="D111"/>
  <c r="C111"/>
  <c r="B111"/>
  <c r="AD110"/>
  <c r="AA110"/>
  <c r="Z110"/>
  <c r="Y110"/>
  <c r="X110"/>
  <c r="W110"/>
  <c r="V110"/>
  <c r="U110"/>
  <c r="T110"/>
  <c r="S110"/>
  <c r="R110"/>
  <c r="Q110"/>
  <c r="P110"/>
  <c r="N110"/>
  <c r="M110"/>
  <c r="L110"/>
  <c r="K110"/>
  <c r="I110"/>
  <c r="H110"/>
  <c r="G110"/>
  <c r="F110"/>
  <c r="D110"/>
  <c r="C110"/>
  <c r="B110"/>
  <c r="AD109"/>
  <c r="AA109"/>
  <c r="Z109"/>
  <c r="Y109"/>
  <c r="X109"/>
  <c r="W109"/>
  <c r="V109"/>
  <c r="U109"/>
  <c r="T109"/>
  <c r="S109"/>
  <c r="R109"/>
  <c r="Q109"/>
  <c r="P109"/>
  <c r="N109"/>
  <c r="M109"/>
  <c r="L109"/>
  <c r="K109"/>
  <c r="I109"/>
  <c r="H109"/>
  <c r="G109"/>
  <c r="F109"/>
  <c r="D109"/>
  <c r="C109"/>
  <c r="B109"/>
  <c r="AD108"/>
  <c r="AA108"/>
  <c r="Z108"/>
  <c r="Y108"/>
  <c r="X108"/>
  <c r="W108"/>
  <c r="V108"/>
  <c r="U108"/>
  <c r="T108"/>
  <c r="S108"/>
  <c r="R108"/>
  <c r="Q108"/>
  <c r="P108"/>
  <c r="N108"/>
  <c r="M108"/>
  <c r="L108"/>
  <c r="K108"/>
  <c r="I108"/>
  <c r="H108"/>
  <c r="G108"/>
  <c r="F108"/>
  <c r="D108"/>
  <c r="C108"/>
  <c r="B108"/>
  <c r="AD107"/>
  <c r="AA107"/>
  <c r="Z107"/>
  <c r="Y107"/>
  <c r="X107"/>
  <c r="W107"/>
  <c r="V107"/>
  <c r="U107"/>
  <c r="T107"/>
  <c r="S107"/>
  <c r="R107"/>
  <c r="Q107"/>
  <c r="P107"/>
  <c r="N107"/>
  <c r="M107"/>
  <c r="L107"/>
  <c r="K107"/>
  <c r="I107"/>
  <c r="H107"/>
  <c r="G107"/>
  <c r="F107"/>
  <c r="D107"/>
  <c r="C107"/>
  <c r="B107"/>
  <c r="R106"/>
  <c r="K106"/>
  <c r="C106"/>
  <c r="AK105"/>
  <c r="AJ105"/>
  <c r="AI105"/>
  <c r="AH105"/>
  <c r="AG105"/>
  <c r="AF105"/>
  <c r="AE105"/>
  <c r="AD105"/>
  <c r="S105"/>
  <c r="O105"/>
  <c r="N105"/>
  <c r="M105"/>
  <c r="L105"/>
  <c r="H105"/>
  <c r="D105"/>
  <c r="C105"/>
  <c r="AK104"/>
  <c r="AJ104"/>
  <c r="AI104"/>
  <c r="AH104"/>
  <c r="AG104"/>
  <c r="AF104"/>
  <c r="AE104"/>
  <c r="AD104"/>
  <c r="S104"/>
  <c r="O104"/>
  <c r="N104"/>
  <c r="M104"/>
  <c r="L104"/>
  <c r="H104"/>
  <c r="D104"/>
  <c r="C104"/>
  <c r="AK103"/>
  <c r="AJ103"/>
  <c r="AI103"/>
  <c r="AH103"/>
  <c r="AG103"/>
  <c r="AF103"/>
  <c r="AE103"/>
  <c r="AD103"/>
  <c r="S103"/>
  <c r="O103"/>
  <c r="N103"/>
  <c r="M103"/>
  <c r="L103"/>
  <c r="H103"/>
  <c r="D103"/>
  <c r="C103"/>
  <c r="AK102"/>
  <c r="AJ102"/>
  <c r="AI102"/>
  <c r="AH102"/>
  <c r="AG102"/>
  <c r="AF102"/>
  <c r="AE102"/>
  <c r="AD102"/>
  <c r="S102"/>
  <c r="O102"/>
  <c r="N102"/>
  <c r="M102"/>
  <c r="L102"/>
  <c r="H102"/>
  <c r="D102"/>
  <c r="C102"/>
  <c r="AK101"/>
  <c r="AJ101"/>
  <c r="AI101"/>
  <c r="AH101"/>
  <c r="AG101"/>
  <c r="AF101"/>
  <c r="AE101"/>
  <c r="AD101"/>
  <c r="S101"/>
  <c r="O101"/>
  <c r="N101"/>
  <c r="M101"/>
  <c r="L101"/>
  <c r="H101"/>
  <c r="D101"/>
  <c r="C101"/>
  <c r="AK100"/>
  <c r="AJ100"/>
  <c r="AI100"/>
  <c r="AH100"/>
  <c r="AG100"/>
  <c r="AF100"/>
  <c r="AE100"/>
  <c r="AD100"/>
  <c r="S100"/>
  <c r="O100"/>
  <c r="N100"/>
  <c r="M100"/>
  <c r="L100"/>
  <c r="H100"/>
  <c r="D100"/>
  <c r="C100"/>
  <c r="AK99"/>
  <c r="AJ99"/>
  <c r="AI99"/>
  <c r="AH99"/>
  <c r="AG99"/>
  <c r="AF99"/>
  <c r="AE99"/>
  <c r="AD99"/>
  <c r="S99"/>
  <c r="O99"/>
  <c r="N99"/>
  <c r="M99"/>
  <c r="L99"/>
  <c r="H99"/>
  <c r="D99"/>
  <c r="C99"/>
  <c r="AK98"/>
  <c r="AJ98"/>
  <c r="AI98"/>
  <c r="AH98"/>
  <c r="AG98"/>
  <c r="AF98"/>
  <c r="AE98"/>
  <c r="AD98"/>
  <c r="S98"/>
  <c r="O98"/>
  <c r="N98"/>
  <c r="M98"/>
  <c r="L98"/>
  <c r="H98"/>
  <c r="D98"/>
  <c r="C98"/>
  <c r="AK97"/>
  <c r="AJ97"/>
  <c r="AI97"/>
  <c r="AH97"/>
  <c r="AG97"/>
  <c r="AF97"/>
  <c r="AE97"/>
  <c r="AD97"/>
  <c r="S97"/>
  <c r="O97"/>
  <c r="N97"/>
  <c r="M97"/>
  <c r="L97"/>
  <c r="H97"/>
  <c r="D97"/>
  <c r="C97"/>
  <c r="S96"/>
  <c r="M96"/>
  <c r="L96"/>
  <c r="D96"/>
  <c r="AK95"/>
  <c r="AJ95"/>
  <c r="AI95"/>
  <c r="AH95"/>
  <c r="AG95"/>
  <c r="AF95"/>
  <c r="AE95"/>
  <c r="AD95"/>
  <c r="S95"/>
  <c r="O95"/>
  <c r="N95"/>
  <c r="M95"/>
  <c r="L95"/>
  <c r="H95"/>
  <c r="D95"/>
  <c r="B95"/>
  <c r="AK94"/>
  <c r="AJ94"/>
  <c r="AI94"/>
  <c r="AH94"/>
  <c r="AG94"/>
  <c r="AF94"/>
  <c r="AE94"/>
  <c r="AD94"/>
  <c r="S94"/>
  <c r="O94"/>
  <c r="N94"/>
  <c r="M94"/>
  <c r="L94"/>
  <c r="H94"/>
  <c r="D94"/>
  <c r="B94"/>
  <c r="AK93"/>
  <c r="AJ93"/>
  <c r="AI93"/>
  <c r="AH93"/>
  <c r="AG93"/>
  <c r="AF93"/>
  <c r="AE93"/>
  <c r="AD93"/>
  <c r="S93"/>
  <c r="O93"/>
  <c r="N93"/>
  <c r="M93"/>
  <c r="L93"/>
  <c r="H93"/>
  <c r="D93"/>
  <c r="B93"/>
  <c r="AK92"/>
  <c r="AJ92"/>
  <c r="AI92"/>
  <c r="AH92"/>
  <c r="AG92"/>
  <c r="AF92"/>
  <c r="AE92"/>
  <c r="AD92"/>
  <c r="S92"/>
  <c r="O92"/>
  <c r="N92"/>
  <c r="M92"/>
  <c r="L92"/>
  <c r="H92"/>
  <c r="D92"/>
  <c r="B92"/>
  <c r="AK91"/>
  <c r="AJ91"/>
  <c r="AI91"/>
  <c r="AH91"/>
  <c r="AG91"/>
  <c r="AF91"/>
  <c r="AE91"/>
  <c r="AD91"/>
  <c r="S91"/>
  <c r="O91"/>
  <c r="N91"/>
  <c r="M91"/>
  <c r="L91"/>
  <c r="H91"/>
  <c r="D91"/>
  <c r="B91"/>
  <c r="AK90"/>
  <c r="AJ90"/>
  <c r="AI90"/>
  <c r="AH90"/>
  <c r="AG90"/>
  <c r="AF90"/>
  <c r="AE90"/>
  <c r="AD90"/>
  <c r="S90"/>
  <c r="O90"/>
  <c r="N90"/>
  <c r="M90"/>
  <c r="L90"/>
  <c r="H90"/>
  <c r="D90"/>
  <c r="B90"/>
  <c r="AK89"/>
  <c r="AJ89"/>
  <c r="AI89"/>
  <c r="AH89"/>
  <c r="AG89"/>
  <c r="AF89"/>
  <c r="AE89"/>
  <c r="AD89"/>
  <c r="S89"/>
  <c r="O89"/>
  <c r="N89"/>
  <c r="M89"/>
  <c r="L89"/>
  <c r="H89"/>
  <c r="D89"/>
  <c r="B89"/>
  <c r="AK88"/>
  <c r="AJ88"/>
  <c r="AI88"/>
  <c r="AH88"/>
  <c r="AG88"/>
  <c r="AF88"/>
  <c r="AE88"/>
  <c r="AD88"/>
  <c r="S88"/>
  <c r="O88"/>
  <c r="N88"/>
  <c r="M88"/>
  <c r="L88"/>
  <c r="H88"/>
  <c r="D88"/>
  <c r="B88"/>
  <c r="AK87"/>
  <c r="AJ87"/>
  <c r="AI87"/>
  <c r="AH87"/>
  <c r="AG87"/>
  <c r="AF87"/>
  <c r="AE87"/>
  <c r="AD87"/>
  <c r="S87"/>
  <c r="O87"/>
  <c r="N87"/>
  <c r="M87"/>
  <c r="L87"/>
  <c r="H87"/>
  <c r="D87"/>
  <c r="B87"/>
  <c r="R86"/>
  <c r="O86"/>
  <c r="AK85"/>
  <c r="AJ85"/>
  <c r="AI85"/>
  <c r="AH85"/>
  <c r="AG85"/>
  <c r="AF85"/>
  <c r="AE85"/>
  <c r="AD85"/>
  <c r="AC85"/>
  <c r="AB85"/>
  <c r="AA85"/>
  <c r="Z85"/>
  <c r="Y85"/>
  <c r="X85"/>
  <c r="W85"/>
  <c r="V85"/>
  <c r="U85"/>
  <c r="T85"/>
  <c r="S85"/>
  <c r="R85"/>
  <c r="Q85"/>
  <c r="P85"/>
  <c r="O85"/>
  <c r="N85"/>
  <c r="M85"/>
  <c r="L85"/>
  <c r="I85"/>
  <c r="H85"/>
  <c r="G85"/>
  <c r="F85"/>
  <c r="E85"/>
  <c r="D85"/>
  <c r="B85"/>
  <c r="AK84"/>
  <c r="AJ84"/>
  <c r="AI84"/>
  <c r="AH84"/>
  <c r="AG84"/>
  <c r="AF84"/>
  <c r="AE84"/>
  <c r="AD84"/>
  <c r="AC84"/>
  <c r="AB84"/>
  <c r="AA84"/>
  <c r="Z84"/>
  <c r="Y84"/>
  <c r="X84"/>
  <c r="W84"/>
  <c r="V84"/>
  <c r="U84"/>
  <c r="T84"/>
  <c r="S84"/>
  <c r="R84"/>
  <c r="Q84"/>
  <c r="P84"/>
  <c r="O84"/>
  <c r="N84"/>
  <c r="M84"/>
  <c r="L84"/>
  <c r="I84"/>
  <c r="H84"/>
  <c r="G84"/>
  <c r="F84"/>
  <c r="E84"/>
  <c r="D84"/>
  <c r="B84"/>
  <c r="AK83"/>
  <c r="AJ83"/>
  <c r="AI83"/>
  <c r="AH83"/>
  <c r="AG83"/>
  <c r="AF83"/>
  <c r="AE83"/>
  <c r="AD83"/>
  <c r="AC83"/>
  <c r="AB83"/>
  <c r="AA83"/>
  <c r="Z83"/>
  <c r="Y83"/>
  <c r="X83"/>
  <c r="W83"/>
  <c r="V83"/>
  <c r="U83"/>
  <c r="T83"/>
  <c r="S83"/>
  <c r="R83"/>
  <c r="Q83"/>
  <c r="P83"/>
  <c r="O83"/>
  <c r="N83"/>
  <c r="M83"/>
  <c r="L83"/>
  <c r="I83"/>
  <c r="H83"/>
  <c r="G83"/>
  <c r="F83"/>
  <c r="E83"/>
  <c r="D83"/>
  <c r="B83"/>
  <c r="AK82"/>
  <c r="AJ82"/>
  <c r="AI82"/>
  <c r="AH82"/>
  <c r="AG82"/>
  <c r="AF82"/>
  <c r="AE82"/>
  <c r="AD82"/>
  <c r="AC82"/>
  <c r="AB82"/>
  <c r="AA82"/>
  <c r="Z82"/>
  <c r="Y82"/>
  <c r="X82"/>
  <c r="W82"/>
  <c r="V82"/>
  <c r="U82"/>
  <c r="T82"/>
  <c r="S82"/>
  <c r="R82"/>
  <c r="Q82"/>
  <c r="P82"/>
  <c r="O82"/>
  <c r="N82"/>
  <c r="M82"/>
  <c r="L82"/>
  <c r="I82"/>
  <c r="H82"/>
  <c r="G82"/>
  <c r="F82"/>
  <c r="E82"/>
  <c r="D82"/>
  <c r="B82"/>
  <c r="AK81"/>
  <c r="AJ81"/>
  <c r="AI81"/>
  <c r="AH81"/>
  <c r="AG81"/>
  <c r="AF81"/>
  <c r="AE81"/>
  <c r="AD81"/>
  <c r="AC81"/>
  <c r="AB81"/>
  <c r="AA81"/>
  <c r="Z81"/>
  <c r="Y81"/>
  <c r="X81"/>
  <c r="W81"/>
  <c r="V81"/>
  <c r="U81"/>
  <c r="T81"/>
  <c r="S81"/>
  <c r="R81"/>
  <c r="Q81"/>
  <c r="P81"/>
  <c r="O81"/>
  <c r="N81"/>
  <c r="M81"/>
  <c r="L81"/>
  <c r="I81"/>
  <c r="H81"/>
  <c r="G81"/>
  <c r="F81"/>
  <c r="E81"/>
  <c r="D81"/>
  <c r="B81"/>
  <c r="AK80"/>
  <c r="AJ80"/>
  <c r="AI80"/>
  <c r="AH80"/>
  <c r="AG80"/>
  <c r="AF80"/>
  <c r="AE80"/>
  <c r="AD80"/>
  <c r="AC80"/>
  <c r="AB80"/>
  <c r="AA80"/>
  <c r="Z80"/>
  <c r="Y80"/>
  <c r="X80"/>
  <c r="W80"/>
  <c r="V80"/>
  <c r="U80"/>
  <c r="T80"/>
  <c r="S80"/>
  <c r="R80"/>
  <c r="Q80"/>
  <c r="P80"/>
  <c r="O80"/>
  <c r="N80"/>
  <c r="M80"/>
  <c r="L80"/>
  <c r="I80"/>
  <c r="H80"/>
  <c r="G80"/>
  <c r="F80"/>
  <c r="E80"/>
  <c r="D80"/>
  <c r="B80"/>
  <c r="AK79"/>
  <c r="AJ79"/>
  <c r="AI79"/>
  <c r="AH79"/>
  <c r="AG79"/>
  <c r="AF79"/>
  <c r="AE79"/>
  <c r="AD79"/>
  <c r="AC79"/>
  <c r="AB79"/>
  <c r="AA79"/>
  <c r="Z79"/>
  <c r="Y79"/>
  <c r="X79"/>
  <c r="W79"/>
  <c r="V79"/>
  <c r="U79"/>
  <c r="T79"/>
  <c r="S79"/>
  <c r="R79"/>
  <c r="Q79"/>
  <c r="P79"/>
  <c r="O79"/>
  <c r="N79"/>
  <c r="M79"/>
  <c r="L79"/>
  <c r="I79"/>
  <c r="H79"/>
  <c r="G79"/>
  <c r="F79"/>
  <c r="E79"/>
  <c r="D79"/>
  <c r="B79"/>
  <c r="AK78"/>
  <c r="AJ78"/>
  <c r="AI78"/>
  <c r="AH78"/>
  <c r="AG78"/>
  <c r="AF78"/>
  <c r="AE78"/>
  <c r="AD78"/>
  <c r="AC78"/>
  <c r="AB78"/>
  <c r="AA78"/>
  <c r="Z78"/>
  <c r="Y78"/>
  <c r="X78"/>
  <c r="W78"/>
  <c r="V78"/>
  <c r="U78"/>
  <c r="T78"/>
  <c r="S78"/>
  <c r="R78"/>
  <c r="Q78"/>
  <c r="P78"/>
  <c r="O78"/>
  <c r="N78"/>
  <c r="M78"/>
  <c r="L78"/>
  <c r="I78"/>
  <c r="H78"/>
  <c r="G78"/>
  <c r="F78"/>
  <c r="E78"/>
  <c r="D78"/>
  <c r="B78"/>
  <c r="AK77"/>
  <c r="AJ77"/>
  <c r="AI77"/>
  <c r="AH77"/>
  <c r="AG77"/>
  <c r="AF77"/>
  <c r="AE77"/>
  <c r="AD77"/>
  <c r="AC77"/>
  <c r="AB77"/>
  <c r="AA77"/>
  <c r="Z77"/>
  <c r="Y77"/>
  <c r="X77"/>
  <c r="W77"/>
  <c r="V77"/>
  <c r="U77"/>
  <c r="T77"/>
  <c r="S77"/>
  <c r="R77"/>
  <c r="Q77"/>
  <c r="P77"/>
  <c r="O77"/>
  <c r="N77"/>
  <c r="M77"/>
  <c r="L77"/>
  <c r="I77"/>
  <c r="H77"/>
  <c r="G77"/>
  <c r="F77"/>
  <c r="E77"/>
  <c r="D77"/>
  <c r="B77"/>
  <c r="AK76"/>
  <c r="AJ76"/>
  <c r="AI76"/>
  <c r="AH76"/>
  <c r="AG76"/>
  <c r="AF76"/>
  <c r="AE76"/>
  <c r="AD76"/>
  <c r="AC76"/>
  <c r="AB76"/>
  <c r="AA76"/>
  <c r="Z76"/>
  <c r="Y76"/>
  <c r="X76"/>
  <c r="W76"/>
  <c r="V76"/>
  <c r="U76"/>
  <c r="T76"/>
  <c r="S76"/>
  <c r="R76"/>
  <c r="Q76"/>
  <c r="P76"/>
  <c r="O76"/>
  <c r="N76"/>
  <c r="M76"/>
  <c r="L76"/>
  <c r="I76"/>
  <c r="H76"/>
  <c r="G76"/>
  <c r="F76"/>
  <c r="E76"/>
  <c r="D76"/>
  <c r="B76"/>
  <c r="AC75"/>
  <c r="W75"/>
  <c r="R75"/>
  <c r="O75"/>
  <c r="M75"/>
  <c r="E75"/>
  <c r="AK74"/>
  <c r="AJ74"/>
  <c r="AI74"/>
  <c r="AH74"/>
  <c r="AG74"/>
  <c r="AF74"/>
  <c r="AE74"/>
  <c r="AD74"/>
  <c r="AC74"/>
  <c r="AB74"/>
  <c r="AA74"/>
  <c r="Z74"/>
  <c r="Y74"/>
  <c r="X74"/>
  <c r="W74"/>
  <c r="V74"/>
  <c r="U74"/>
  <c r="T74"/>
  <c r="S74"/>
  <c r="R74"/>
  <c r="Q74"/>
  <c r="P74"/>
  <c r="O74"/>
  <c r="N74"/>
  <c r="M74"/>
  <c r="L74"/>
  <c r="I74"/>
  <c r="H74"/>
  <c r="G74"/>
  <c r="F74"/>
  <c r="E74"/>
  <c r="D74"/>
  <c r="B74"/>
  <c r="AK73"/>
  <c r="AJ73"/>
  <c r="AI73"/>
  <c r="AH73"/>
  <c r="AG73"/>
  <c r="AF73"/>
  <c r="AE73"/>
  <c r="AD73"/>
  <c r="AC73"/>
  <c r="AB73"/>
  <c r="AA73"/>
  <c r="Z73"/>
  <c r="Y73"/>
  <c r="X73"/>
  <c r="W73"/>
  <c r="V73"/>
  <c r="U73"/>
  <c r="T73"/>
  <c r="S73"/>
  <c r="R73"/>
  <c r="Q73"/>
  <c r="P73"/>
  <c r="O73"/>
  <c r="N73"/>
  <c r="M73"/>
  <c r="L73"/>
  <c r="I73"/>
  <c r="H73"/>
  <c r="G73"/>
  <c r="F73"/>
  <c r="E73"/>
  <c r="D73"/>
  <c r="B73"/>
  <c r="AK72"/>
  <c r="AJ72"/>
  <c r="AI72"/>
  <c r="AH72"/>
  <c r="AG72"/>
  <c r="AF72"/>
  <c r="AE72"/>
  <c r="AD72"/>
  <c r="AC72"/>
  <c r="AB72"/>
  <c r="AA72"/>
  <c r="Z72"/>
  <c r="Y72"/>
  <c r="X72"/>
  <c r="W72"/>
  <c r="V72"/>
  <c r="U72"/>
  <c r="T72"/>
  <c r="S72"/>
  <c r="R72"/>
  <c r="Q72"/>
  <c r="P72"/>
  <c r="O72"/>
  <c r="N72"/>
  <c r="M72"/>
  <c r="L72"/>
  <c r="I72"/>
  <c r="H72"/>
  <c r="G72"/>
  <c r="F72"/>
  <c r="E72"/>
  <c r="D72"/>
  <c r="B72"/>
  <c r="AK71"/>
  <c r="AJ71"/>
  <c r="AI71"/>
  <c r="AH71"/>
  <c r="AG71"/>
  <c r="AF71"/>
  <c r="AE71"/>
  <c r="AD71"/>
  <c r="AC71"/>
  <c r="AB71"/>
  <c r="AA71"/>
  <c r="Z71"/>
  <c r="Y71"/>
  <c r="X71"/>
  <c r="W71"/>
  <c r="V71"/>
  <c r="U71"/>
  <c r="T71"/>
  <c r="S71"/>
  <c r="R71"/>
  <c r="Q71"/>
  <c r="P71"/>
  <c r="O71"/>
  <c r="N71"/>
  <c r="M71"/>
  <c r="L71"/>
  <c r="I71"/>
  <c r="H71"/>
  <c r="G71"/>
  <c r="F71"/>
  <c r="E71"/>
  <c r="D71"/>
  <c r="B71"/>
  <c r="AK70"/>
  <c r="AJ70"/>
  <c r="AI70"/>
  <c r="AH70"/>
  <c r="AG70"/>
  <c r="AF70"/>
  <c r="AE70"/>
  <c r="AD70"/>
  <c r="AC70"/>
  <c r="AB70"/>
  <c r="AA70"/>
  <c r="Z70"/>
  <c r="Y70"/>
  <c r="X70"/>
  <c r="W70"/>
  <c r="V70"/>
  <c r="U70"/>
  <c r="T70"/>
  <c r="S70"/>
  <c r="R70"/>
  <c r="Q70"/>
  <c r="P70"/>
  <c r="O70"/>
  <c r="N70"/>
  <c r="M70"/>
  <c r="L70"/>
  <c r="I70"/>
  <c r="H70"/>
  <c r="G70"/>
  <c r="F70"/>
  <c r="E70"/>
  <c r="D70"/>
  <c r="B70"/>
  <c r="AK69"/>
  <c r="AJ69"/>
  <c r="AI69"/>
  <c r="AH69"/>
  <c r="AG69"/>
  <c r="AF69"/>
  <c r="AE69"/>
  <c r="AD69"/>
  <c r="AC69"/>
  <c r="AB69"/>
  <c r="AA69"/>
  <c r="Z69"/>
  <c r="Y69"/>
  <c r="X69"/>
  <c r="W69"/>
  <c r="V69"/>
  <c r="U69"/>
  <c r="T69"/>
  <c r="S69"/>
  <c r="R69"/>
  <c r="Q69"/>
  <c r="P69"/>
  <c r="O69"/>
  <c r="N69"/>
  <c r="M69"/>
  <c r="L69"/>
  <c r="I69"/>
  <c r="H69"/>
  <c r="G69"/>
  <c r="F69"/>
  <c r="E69"/>
  <c r="D69"/>
  <c r="B69"/>
  <c r="AK68"/>
  <c r="AJ68"/>
  <c r="AI68"/>
  <c r="AH68"/>
  <c r="AG68"/>
  <c r="AF68"/>
  <c r="AE68"/>
  <c r="AD68"/>
  <c r="AC68"/>
  <c r="AB68"/>
  <c r="AA68"/>
  <c r="Z68"/>
  <c r="Y68"/>
  <c r="X68"/>
  <c r="W68"/>
  <c r="V68"/>
  <c r="U68"/>
  <c r="T68"/>
  <c r="S68"/>
  <c r="R68"/>
  <c r="Q68"/>
  <c r="P68"/>
  <c r="O68"/>
  <c r="N68"/>
  <c r="M68"/>
  <c r="L68"/>
  <c r="I68"/>
  <c r="H68"/>
  <c r="G68"/>
  <c r="F68"/>
  <c r="E68"/>
  <c r="D68"/>
  <c r="B68"/>
  <c r="AK67"/>
  <c r="AJ67"/>
  <c r="AI67"/>
  <c r="AH67"/>
  <c r="AG67"/>
  <c r="AF67"/>
  <c r="AE67"/>
  <c r="AD67"/>
  <c r="AC67"/>
  <c r="AB67"/>
  <c r="AA67"/>
  <c r="Z67"/>
  <c r="Y67"/>
  <c r="X67"/>
  <c r="W67"/>
  <c r="V67"/>
  <c r="U67"/>
  <c r="T67"/>
  <c r="S67"/>
  <c r="R67"/>
  <c r="Q67"/>
  <c r="P67"/>
  <c r="O67"/>
  <c r="N67"/>
  <c r="M67"/>
  <c r="L67"/>
  <c r="I67"/>
  <c r="H67"/>
  <c r="G67"/>
  <c r="F67"/>
  <c r="E67"/>
  <c r="D67"/>
  <c r="B67"/>
  <c r="AK66"/>
  <c r="AJ66"/>
  <c r="AI66"/>
  <c r="AH66"/>
  <c r="AG66"/>
  <c r="AF66"/>
  <c r="AE66"/>
  <c r="AD66"/>
  <c r="AC66"/>
  <c r="AB66"/>
  <c r="AA66"/>
  <c r="Z66"/>
  <c r="Y66"/>
  <c r="X66"/>
  <c r="W66"/>
  <c r="V66"/>
  <c r="U66"/>
  <c r="T66"/>
  <c r="S66"/>
  <c r="R66"/>
  <c r="Q66"/>
  <c r="P66"/>
  <c r="O66"/>
  <c r="N66"/>
  <c r="M66"/>
  <c r="L66"/>
  <c r="I66"/>
  <c r="H66"/>
  <c r="G66"/>
  <c r="F66"/>
  <c r="E66"/>
  <c r="D66"/>
  <c r="B66"/>
  <c r="AK65"/>
  <c r="AJ65"/>
  <c r="AI65"/>
  <c r="AH65"/>
  <c r="AG65"/>
  <c r="AF65"/>
  <c r="AE65"/>
  <c r="AD65"/>
  <c r="AC65"/>
  <c r="AB65"/>
  <c r="AA65"/>
  <c r="Z65"/>
  <c r="Y65"/>
  <c r="X65"/>
  <c r="W65"/>
  <c r="V65"/>
  <c r="U65"/>
  <c r="T65"/>
  <c r="S65"/>
  <c r="R65"/>
  <c r="Q65"/>
  <c r="P65"/>
  <c r="O65"/>
  <c r="N65"/>
  <c r="M65"/>
  <c r="L65"/>
  <c r="I65"/>
  <c r="H65"/>
  <c r="G65"/>
  <c r="F65"/>
  <c r="E65"/>
  <c r="D65"/>
  <c r="B65"/>
  <c r="AK64"/>
  <c r="AJ64"/>
  <c r="AI64"/>
  <c r="AH64"/>
  <c r="AG64"/>
  <c r="AF64"/>
  <c r="AE64"/>
  <c r="AD64"/>
  <c r="AC64"/>
  <c r="AB64"/>
  <c r="AA64"/>
  <c r="Z64"/>
  <c r="Y64"/>
  <c r="X64"/>
  <c r="W64"/>
  <c r="V64"/>
  <c r="U64"/>
  <c r="T64"/>
  <c r="S64"/>
  <c r="R64"/>
  <c r="Q64"/>
  <c r="P64"/>
  <c r="O64"/>
  <c r="N64"/>
  <c r="M64"/>
  <c r="L64"/>
  <c r="I64"/>
  <c r="H64"/>
  <c r="G64"/>
  <c r="F64"/>
  <c r="E64"/>
  <c r="D64"/>
  <c r="B64"/>
  <c r="R63"/>
  <c r="E63"/>
  <c r="AK62"/>
  <c r="AJ62"/>
  <c r="AI62"/>
  <c r="AH62"/>
  <c r="AG62"/>
  <c r="AF62"/>
  <c r="AE62"/>
  <c r="AD62"/>
  <c r="AB62"/>
  <c r="AA62"/>
  <c r="Z62"/>
  <c r="Y62"/>
  <c r="X62"/>
  <c r="W62"/>
  <c r="V62"/>
  <c r="U62"/>
  <c r="T62"/>
  <c r="S62"/>
  <c r="R62"/>
  <c r="Q62"/>
  <c r="P62"/>
  <c r="N62"/>
  <c r="M62"/>
  <c r="L62"/>
  <c r="I62"/>
  <c r="H62"/>
  <c r="G62"/>
  <c r="F62"/>
  <c r="E62"/>
  <c r="D62"/>
  <c r="B62"/>
  <c r="AK61"/>
  <c r="AJ61"/>
  <c r="AI61"/>
  <c r="AH61"/>
  <c r="AG61"/>
  <c r="AF61"/>
  <c r="AE61"/>
  <c r="AD61"/>
  <c r="AB61"/>
  <c r="AA61"/>
  <c r="Z61"/>
  <c r="Y61"/>
  <c r="X61"/>
  <c r="W61"/>
  <c r="V61"/>
  <c r="U61"/>
  <c r="T61"/>
  <c r="S61"/>
  <c r="R61"/>
  <c r="Q61"/>
  <c r="P61"/>
  <c r="N61"/>
  <c r="M61"/>
  <c r="L61"/>
  <c r="I61"/>
  <c r="H61"/>
  <c r="G61"/>
  <c r="F61"/>
  <c r="E61"/>
  <c r="D61"/>
  <c r="B61"/>
  <c r="AK60"/>
  <c r="AJ60"/>
  <c r="AI60"/>
  <c r="AH60"/>
  <c r="AG60"/>
  <c r="AF60"/>
  <c r="AE60"/>
  <c r="AD60"/>
  <c r="AB60"/>
  <c r="AA60"/>
  <c r="Z60"/>
  <c r="Y60"/>
  <c r="X60"/>
  <c r="W60"/>
  <c r="V60"/>
  <c r="U60"/>
  <c r="T60"/>
  <c r="S60"/>
  <c r="R60"/>
  <c r="Q60"/>
  <c r="P60"/>
  <c r="N60"/>
  <c r="M60"/>
  <c r="L60"/>
  <c r="I60"/>
  <c r="H60"/>
  <c r="G60"/>
  <c r="F60"/>
  <c r="E60"/>
  <c r="D60"/>
  <c r="B60"/>
  <c r="AK59"/>
  <c r="AJ59"/>
  <c r="AI59"/>
  <c r="AH59"/>
  <c r="AG59"/>
  <c r="AF59"/>
  <c r="AE59"/>
  <c r="AD59"/>
  <c r="AB59"/>
  <c r="AA59"/>
  <c r="Z59"/>
  <c r="Y59"/>
  <c r="X59"/>
  <c r="W59"/>
  <c r="V59"/>
  <c r="U59"/>
  <c r="T59"/>
  <c r="S59"/>
  <c r="R59"/>
  <c r="Q59"/>
  <c r="P59"/>
  <c r="N59"/>
  <c r="M59"/>
  <c r="L59"/>
  <c r="I59"/>
  <c r="H59"/>
  <c r="G59"/>
  <c r="F59"/>
  <c r="E59"/>
  <c r="D59"/>
  <c r="B59"/>
  <c r="AK58"/>
  <c r="AJ58"/>
  <c r="AI58"/>
  <c r="AH58"/>
  <c r="AG58"/>
  <c r="AF58"/>
  <c r="AE58"/>
  <c r="AD58"/>
  <c r="AB58"/>
  <c r="AA58"/>
  <c r="Z58"/>
  <c r="Y58"/>
  <c r="X58"/>
  <c r="W58"/>
  <c r="V58"/>
  <c r="U58"/>
  <c r="T58"/>
  <c r="S58"/>
  <c r="R58"/>
  <c r="Q58"/>
  <c r="P58"/>
  <c r="N58"/>
  <c r="M58"/>
  <c r="L58"/>
  <c r="I58"/>
  <c r="H58"/>
  <c r="G58"/>
  <c r="F58"/>
  <c r="E58"/>
  <c r="D58"/>
  <c r="B58"/>
  <c r="AD57"/>
  <c r="R57"/>
  <c r="E57"/>
  <c r="AK56"/>
  <c r="AJ56"/>
  <c r="AI56"/>
  <c r="AH56"/>
  <c r="AG56"/>
  <c r="AF56"/>
  <c r="AE56"/>
  <c r="AD56"/>
  <c r="AB56"/>
  <c r="AA56"/>
  <c r="Z56"/>
  <c r="Y56"/>
  <c r="X56"/>
  <c r="W56"/>
  <c r="V56"/>
  <c r="U56"/>
  <c r="T56"/>
  <c r="S56"/>
  <c r="R56"/>
  <c r="Q56"/>
  <c r="P56"/>
  <c r="M56"/>
  <c r="L56"/>
  <c r="I56"/>
  <c r="H56"/>
  <c r="G56"/>
  <c r="F56"/>
  <c r="D56"/>
  <c r="B56"/>
  <c r="AK55"/>
  <c r="AJ55"/>
  <c r="AI55"/>
  <c r="AH55"/>
  <c r="AG55"/>
  <c r="AF55"/>
  <c r="AE55"/>
  <c r="AD55"/>
  <c r="AB55"/>
  <c r="AA55"/>
  <c r="Z55"/>
  <c r="Y55"/>
  <c r="X55"/>
  <c r="W55"/>
  <c r="V55"/>
  <c r="U55"/>
  <c r="T55"/>
  <c r="S55"/>
  <c r="R55"/>
  <c r="Q55"/>
  <c r="P55"/>
  <c r="M55"/>
  <c r="L55"/>
  <c r="I55"/>
  <c r="H55"/>
  <c r="G55"/>
  <c r="F55"/>
  <c r="D55"/>
  <c r="B55"/>
  <c r="AK54"/>
  <c r="AJ54"/>
  <c r="AI54"/>
  <c r="AH54"/>
  <c r="AG54"/>
  <c r="AF54"/>
  <c r="AE54"/>
  <c r="AD54"/>
  <c r="AB54"/>
  <c r="AA54"/>
  <c r="Z54"/>
  <c r="Y54"/>
  <c r="X54"/>
  <c r="W54"/>
  <c r="V54"/>
  <c r="U54"/>
  <c r="T54"/>
  <c r="S54"/>
  <c r="R54"/>
  <c r="Q54"/>
  <c r="P54"/>
  <c r="M54"/>
  <c r="L54"/>
  <c r="I54"/>
  <c r="H54"/>
  <c r="G54"/>
  <c r="F54"/>
  <c r="D54"/>
  <c r="B54"/>
  <c r="AK53"/>
  <c r="AJ53"/>
  <c r="AI53"/>
  <c r="AH53"/>
  <c r="AG53"/>
  <c r="AF53"/>
  <c r="AE53"/>
  <c r="AD53"/>
  <c r="AB53"/>
  <c r="AA53"/>
  <c r="Z53"/>
  <c r="Y53"/>
  <c r="X53"/>
  <c r="W53"/>
  <c r="V53"/>
  <c r="U53"/>
  <c r="T53"/>
  <c r="S53"/>
  <c r="R53"/>
  <c r="Q53"/>
  <c r="P53"/>
  <c r="M53"/>
  <c r="L53"/>
  <c r="I53"/>
  <c r="H53"/>
  <c r="G53"/>
  <c r="F53"/>
  <c r="D53"/>
  <c r="B53"/>
  <c r="AD52"/>
  <c r="X52"/>
  <c r="R52"/>
  <c r="AK51"/>
  <c r="AJ51"/>
  <c r="AI51"/>
  <c r="AH51"/>
  <c r="AG51"/>
  <c r="AF51"/>
  <c r="AE51"/>
  <c r="AD51"/>
  <c r="AB51"/>
  <c r="AA51"/>
  <c r="Z51"/>
  <c r="Y51"/>
  <c r="X51"/>
  <c r="W51"/>
  <c r="V51"/>
  <c r="U51"/>
  <c r="T51"/>
  <c r="S51"/>
  <c r="R51"/>
  <c r="Q51"/>
  <c r="P51"/>
  <c r="M51"/>
  <c r="L51"/>
  <c r="I51"/>
  <c r="H51"/>
  <c r="G51"/>
  <c r="F51"/>
  <c r="D51"/>
  <c r="B51"/>
  <c r="AK50"/>
  <c r="AJ50"/>
  <c r="AI50"/>
  <c r="AH50"/>
  <c r="AG50"/>
  <c r="AF50"/>
  <c r="AE50"/>
  <c r="AD50"/>
  <c r="AB50"/>
  <c r="AA50"/>
  <c r="Z50"/>
  <c r="Y50"/>
  <c r="X50"/>
  <c r="W50"/>
  <c r="V50"/>
  <c r="U50"/>
  <c r="T50"/>
  <c r="S50"/>
  <c r="R50"/>
  <c r="Q50"/>
  <c r="P50"/>
  <c r="M50"/>
  <c r="L50"/>
  <c r="I50"/>
  <c r="H50"/>
  <c r="G50"/>
  <c r="F50"/>
  <c r="D50"/>
  <c r="B50"/>
  <c r="AD49"/>
  <c r="X49"/>
  <c r="R49"/>
  <c r="X48"/>
  <c r="H48"/>
  <c r="D48"/>
  <c r="B48"/>
  <c r="X47"/>
  <c r="H47"/>
  <c r="D47"/>
  <c r="B47"/>
  <c r="X46"/>
  <c r="H46"/>
  <c r="D46"/>
  <c r="B46"/>
  <c r="X45"/>
  <c r="H45"/>
  <c r="D45"/>
  <c r="B45"/>
  <c r="X44"/>
  <c r="H44"/>
  <c r="D44"/>
  <c r="B44"/>
  <c r="X43"/>
  <c r="H43"/>
  <c r="D43"/>
  <c r="B43"/>
  <c r="X42"/>
  <c r="H42"/>
  <c r="D42"/>
  <c r="B42"/>
  <c r="H41"/>
  <c r="D41"/>
  <c r="B41"/>
  <c r="X40"/>
  <c r="H40"/>
  <c r="D40"/>
  <c r="B40"/>
  <c r="X39"/>
  <c r="H39"/>
  <c r="D39"/>
  <c r="B39"/>
  <c r="X38"/>
  <c r="H38"/>
  <c r="D38"/>
  <c r="B38"/>
  <c r="X37"/>
  <c r="H37"/>
  <c r="D37"/>
  <c r="B37"/>
  <c r="X36"/>
  <c r="H36"/>
  <c r="D36"/>
  <c r="B36"/>
  <c r="D35"/>
  <c r="B35"/>
  <c r="D34"/>
  <c r="B34"/>
  <c r="D33"/>
  <c r="B33"/>
  <c r="D32"/>
  <c r="B32"/>
  <c r="B31"/>
  <c r="B30"/>
  <c r="B29"/>
  <c r="B28"/>
  <c r="B27"/>
  <c r="B26"/>
  <c r="B25"/>
  <c r="B24"/>
  <c r="B23"/>
  <c r="B22"/>
  <c r="B21"/>
  <c r="B20"/>
  <c r="B19"/>
  <c r="B18"/>
  <c r="B17"/>
  <c r="B16"/>
  <c r="B15"/>
  <c r="B14"/>
  <c r="B13"/>
  <c r="B12"/>
  <c r="B11"/>
  <c r="B10"/>
  <c r="B9"/>
  <c r="B8"/>
  <c r="B7"/>
  <c r="B6"/>
  <c r="D22" i="31"/>
  <c r="C22"/>
  <c r="I21"/>
  <c r="H21"/>
  <c r="G21"/>
  <c r="F21"/>
  <c r="D21"/>
  <c r="C21"/>
  <c r="I20"/>
  <c r="H20"/>
  <c r="G20"/>
  <c r="F20"/>
  <c r="I19"/>
  <c r="H19"/>
  <c r="G19"/>
  <c r="F19"/>
  <c r="D19"/>
  <c r="C19"/>
  <c r="I18"/>
  <c r="H18"/>
  <c r="G18"/>
  <c r="F18"/>
  <c r="D18"/>
  <c r="C18"/>
  <c r="I17"/>
  <c r="H17"/>
  <c r="G17"/>
  <c r="F17"/>
  <c r="I16"/>
  <c r="H16"/>
  <c r="G16"/>
  <c r="F16"/>
  <c r="D16"/>
  <c r="C16"/>
  <c r="I15"/>
  <c r="H15"/>
  <c r="G15"/>
  <c r="F15"/>
  <c r="D15"/>
  <c r="C15"/>
  <c r="D14"/>
  <c r="C14"/>
  <c r="I13"/>
  <c r="H13"/>
  <c r="G13"/>
  <c r="F13"/>
  <c r="D13"/>
  <c r="C13"/>
  <c r="I12"/>
  <c r="H12"/>
  <c r="G12"/>
  <c r="F12"/>
  <c r="D12"/>
  <c r="C12"/>
  <c r="I11"/>
  <c r="H11"/>
  <c r="G11"/>
  <c r="F11"/>
  <c r="D11"/>
  <c r="C11"/>
  <c r="I10"/>
  <c r="H10"/>
  <c r="G10"/>
  <c r="F10"/>
  <c r="D10"/>
  <c r="C10"/>
  <c r="I9"/>
  <c r="H9"/>
  <c r="G9"/>
  <c r="F9"/>
  <c r="D9"/>
  <c r="C9"/>
  <c r="I8"/>
  <c r="H8"/>
  <c r="G8"/>
  <c r="F8"/>
  <c r="D8"/>
  <c r="C8"/>
  <c r="I7"/>
  <c r="H7"/>
  <c r="G7"/>
  <c r="F7"/>
  <c r="D7"/>
  <c r="C7"/>
  <c r="I6"/>
  <c r="H6"/>
  <c r="G6"/>
  <c r="F6"/>
  <c r="D6"/>
  <c r="C6"/>
  <c r="AS85" i="8"/>
  <c r="AX85"/>
  <c r="AX105"/>
  <c r="AS84"/>
  <c r="AX84"/>
  <c r="AX104"/>
  <c r="AS83"/>
  <c r="AX83"/>
  <c r="AX103"/>
  <c r="AA85"/>
  <c r="S85"/>
  <c r="AA99"/>
  <c r="AA86"/>
  <c r="S86"/>
  <c r="AA100"/>
  <c r="AA87"/>
  <c r="S87"/>
  <c r="AA101"/>
  <c r="AA88"/>
  <c r="S88"/>
  <c r="AA102"/>
  <c r="AA103"/>
  <c r="J88"/>
  <c r="AB102"/>
  <c r="J87"/>
  <c r="AB101"/>
  <c r="J86"/>
  <c r="AB100"/>
  <c r="J85"/>
  <c r="AB99"/>
  <c r="CT96"/>
  <c r="CQ96"/>
  <c r="CN96"/>
  <c r="CK96"/>
  <c r="CI96"/>
  <c r="CG96"/>
  <c r="CD96"/>
  <c r="CB96"/>
  <c r="CA96"/>
  <c r="BZ96"/>
  <c r="BY96"/>
  <c r="BX96"/>
  <c r="BU96"/>
  <c r="BS96"/>
  <c r="BR96"/>
  <c r="BO96"/>
  <c r="BN96"/>
  <c r="BK96"/>
  <c r="BJ96"/>
  <c r="BG96"/>
  <c r="BF96"/>
  <c r="BC96"/>
  <c r="BB96"/>
  <c r="AV96"/>
  <c r="AT96"/>
  <c r="AR96"/>
  <c r="AP96"/>
  <c r="AN96"/>
  <c r="AM96"/>
  <c r="AJ96"/>
  <c r="AI96"/>
  <c r="AF96"/>
  <c r="AE96"/>
  <c r="AB96"/>
  <c r="Z96"/>
  <c r="Y96"/>
  <c r="V96"/>
  <c r="T96"/>
  <c r="R96"/>
  <c r="Q96"/>
  <c r="N96"/>
  <c r="L96"/>
  <c r="I96"/>
  <c r="H96"/>
  <c r="F96"/>
  <c r="E96"/>
  <c r="D96"/>
  <c r="C96"/>
  <c r="B96"/>
  <c r="CT95"/>
  <c r="CQ95"/>
  <c r="CN95"/>
  <c r="CK95"/>
  <c r="CI95"/>
  <c r="CG95"/>
  <c r="CD95"/>
  <c r="CB95"/>
  <c r="CA95"/>
  <c r="BZ95"/>
  <c r="BY95"/>
  <c r="BX95"/>
  <c r="BU95"/>
  <c r="BS95"/>
  <c r="BR95"/>
  <c r="BO95"/>
  <c r="BN95"/>
  <c r="BK95"/>
  <c r="BJ95"/>
  <c r="BG95"/>
  <c r="BF95"/>
  <c r="BC95"/>
  <c r="BB95"/>
  <c r="AV95"/>
  <c r="AT95"/>
  <c r="AR95"/>
  <c r="AP95"/>
  <c r="AN95"/>
  <c r="AM95"/>
  <c r="AJ95"/>
  <c r="AI95"/>
  <c r="AF95"/>
  <c r="AE95"/>
  <c r="AB95"/>
  <c r="Z95"/>
  <c r="Y95"/>
  <c r="V95"/>
  <c r="T95"/>
  <c r="R95"/>
  <c r="Q95"/>
  <c r="N95"/>
  <c r="L95"/>
  <c r="I95"/>
  <c r="H95"/>
  <c r="F95"/>
  <c r="E95"/>
  <c r="D95"/>
  <c r="C95"/>
  <c r="B95"/>
  <c r="CT94"/>
  <c r="CQ94"/>
  <c r="CN94"/>
  <c r="CK94"/>
  <c r="CI94"/>
  <c r="CG94"/>
  <c r="CD94"/>
  <c r="CB94"/>
  <c r="CA94"/>
  <c r="BZ94"/>
  <c r="BY94"/>
  <c r="BX94"/>
  <c r="BU94"/>
  <c r="BS94"/>
  <c r="BR94"/>
  <c r="BO94"/>
  <c r="BN94"/>
  <c r="BK94"/>
  <c r="BJ94"/>
  <c r="BG94"/>
  <c r="BF94"/>
  <c r="BC94"/>
  <c r="BB94"/>
  <c r="AV94"/>
  <c r="AT94"/>
  <c r="AR94"/>
  <c r="AP94"/>
  <c r="AN94"/>
  <c r="AM94"/>
  <c r="AJ94"/>
  <c r="AI94"/>
  <c r="AF94"/>
  <c r="AE94"/>
  <c r="AB94"/>
  <c r="Z94"/>
  <c r="Y94"/>
  <c r="V94"/>
  <c r="T94"/>
  <c r="R94"/>
  <c r="Q94"/>
  <c r="N94"/>
  <c r="L94"/>
  <c r="I94"/>
  <c r="H94"/>
  <c r="F94"/>
  <c r="E94"/>
  <c r="D94"/>
  <c r="C94"/>
  <c r="B94"/>
  <c r="CT93"/>
  <c r="CQ93"/>
  <c r="CN93"/>
  <c r="CK93"/>
  <c r="CI93"/>
  <c r="CG93"/>
  <c r="CD93"/>
  <c r="CB93"/>
  <c r="CA93"/>
  <c r="BZ93"/>
  <c r="BY93"/>
  <c r="BX93"/>
  <c r="BU93"/>
  <c r="BS93"/>
  <c r="BR93"/>
  <c r="BO93"/>
  <c r="BN93"/>
  <c r="BK93"/>
  <c r="BJ93"/>
  <c r="BG93"/>
  <c r="BF93"/>
  <c r="BC93"/>
  <c r="BB93"/>
  <c r="AV93"/>
  <c r="AT93"/>
  <c r="AR93"/>
  <c r="AP93"/>
  <c r="AN93"/>
  <c r="AM93"/>
  <c r="AJ93"/>
  <c r="AI93"/>
  <c r="AF93"/>
  <c r="AE93"/>
  <c r="AB93"/>
  <c r="Z93"/>
  <c r="Y93"/>
  <c r="V93"/>
  <c r="T93"/>
  <c r="R93"/>
  <c r="Q93"/>
  <c r="N93"/>
  <c r="L93"/>
  <c r="I93"/>
  <c r="H93"/>
  <c r="F93"/>
  <c r="E93"/>
  <c r="D93"/>
  <c r="C93"/>
  <c r="B93"/>
  <c r="CT92"/>
  <c r="CQ92"/>
  <c r="CN92"/>
  <c r="CK92"/>
  <c r="CI92"/>
  <c r="CG92"/>
  <c r="CD92"/>
  <c r="CB92"/>
  <c r="CA92"/>
  <c r="BY92"/>
  <c r="BX92"/>
  <c r="BU92"/>
  <c r="BS92"/>
  <c r="BR92"/>
  <c r="BO92"/>
  <c r="BN92"/>
  <c r="BK92"/>
  <c r="BJ92"/>
  <c r="BG92"/>
  <c r="BF92"/>
  <c r="BC92"/>
  <c r="BB92"/>
  <c r="AV92"/>
  <c r="AT92"/>
  <c r="AR92"/>
  <c r="AP92"/>
  <c r="AN92"/>
  <c r="AM92"/>
  <c r="AJ92"/>
  <c r="AI92"/>
  <c r="AF92"/>
  <c r="AE92"/>
  <c r="AB92"/>
  <c r="Z92"/>
  <c r="Y92"/>
  <c r="V92"/>
  <c r="T92"/>
  <c r="R92"/>
  <c r="Q92"/>
  <c r="N92"/>
  <c r="L92"/>
  <c r="I92"/>
  <c r="H92"/>
  <c r="F92"/>
  <c r="E92"/>
  <c r="D92"/>
  <c r="C92"/>
  <c r="B92"/>
  <c r="CT91"/>
  <c r="CQ91"/>
  <c r="CN91"/>
  <c r="CK91"/>
  <c r="CI91"/>
  <c r="CG91"/>
  <c r="CD91"/>
  <c r="CB91"/>
  <c r="CA91"/>
  <c r="BY91"/>
  <c r="BX91"/>
  <c r="BU91"/>
  <c r="BS91"/>
  <c r="BR91"/>
  <c r="BO91"/>
  <c r="BN91"/>
  <c r="BK91"/>
  <c r="BJ91"/>
  <c r="BG91"/>
  <c r="BF91"/>
  <c r="BC91"/>
  <c r="BB91"/>
  <c r="AV91"/>
  <c r="AT91"/>
  <c r="AR91"/>
  <c r="AP91"/>
  <c r="AN91"/>
  <c r="AM91"/>
  <c r="AJ91"/>
  <c r="AI91"/>
  <c r="AF91"/>
  <c r="AE91"/>
  <c r="AB91"/>
  <c r="Z91"/>
  <c r="Y91"/>
  <c r="V91"/>
  <c r="T91"/>
  <c r="R91"/>
  <c r="Q91"/>
  <c r="N91"/>
  <c r="L91"/>
  <c r="I91"/>
  <c r="H91"/>
  <c r="F91"/>
  <c r="E91"/>
  <c r="D91"/>
  <c r="C91"/>
  <c r="B91"/>
  <c r="CT90"/>
  <c r="CQ90"/>
  <c r="CN90"/>
  <c r="CK90"/>
  <c r="CI90"/>
  <c r="CG90"/>
  <c r="CD90"/>
  <c r="CB90"/>
  <c r="CA90"/>
  <c r="BY90"/>
  <c r="BX90"/>
  <c r="BU90"/>
  <c r="BS90"/>
  <c r="BR90"/>
  <c r="BO90"/>
  <c r="BN90"/>
  <c r="BK90"/>
  <c r="BJ90"/>
  <c r="BG90"/>
  <c r="BF90"/>
  <c r="BC90"/>
  <c r="BB90"/>
  <c r="AV90"/>
  <c r="AT90"/>
  <c r="AR90"/>
  <c r="AP90"/>
  <c r="AN90"/>
  <c r="AM90"/>
  <c r="AJ90"/>
  <c r="AI90"/>
  <c r="AF90"/>
  <c r="AE90"/>
  <c r="AB90"/>
  <c r="Z90"/>
  <c r="Y90"/>
  <c r="V90"/>
  <c r="U90"/>
  <c r="T90"/>
  <c r="R90"/>
  <c r="Q90"/>
  <c r="N90"/>
  <c r="L90"/>
  <c r="I90"/>
  <c r="H90"/>
  <c r="F90"/>
  <c r="E90"/>
  <c r="D90"/>
  <c r="C90"/>
  <c r="B90"/>
  <c r="CT89"/>
  <c r="CQ89"/>
  <c r="CN89"/>
  <c r="CK89"/>
  <c r="CI89"/>
  <c r="CG89"/>
  <c r="CD89"/>
  <c r="CB89"/>
  <c r="CA89"/>
  <c r="BY89"/>
  <c r="BX89"/>
  <c r="BU89"/>
  <c r="BS89"/>
  <c r="BR89"/>
  <c r="BO89"/>
  <c r="BN89"/>
  <c r="BK89"/>
  <c r="BJ89"/>
  <c r="BG89"/>
  <c r="BF89"/>
  <c r="BC89"/>
  <c r="BB89"/>
  <c r="AV89"/>
  <c r="AT89"/>
  <c r="AR89"/>
  <c r="AP89"/>
  <c r="AN89"/>
  <c r="AM89"/>
  <c r="AJ89"/>
  <c r="AI89"/>
  <c r="AF89"/>
  <c r="AE89"/>
  <c r="AB89"/>
  <c r="Z89"/>
  <c r="Y89"/>
  <c r="V89"/>
  <c r="T89"/>
  <c r="R89"/>
  <c r="Q89"/>
  <c r="N89"/>
  <c r="L89"/>
  <c r="I89"/>
  <c r="H89"/>
  <c r="F89"/>
  <c r="E89"/>
  <c r="D89"/>
  <c r="C89"/>
  <c r="B89"/>
  <c r="M88"/>
  <c r="C88"/>
  <c r="N88"/>
  <c r="CT88"/>
  <c r="CQ88"/>
  <c r="CN88"/>
  <c r="CK88"/>
  <c r="CI88"/>
  <c r="CG88"/>
  <c r="U88"/>
  <c r="D88"/>
  <c r="V88"/>
  <c r="CD88"/>
  <c r="CB88"/>
  <c r="CA88"/>
  <c r="BZ88"/>
  <c r="BY88"/>
  <c r="BX88"/>
  <c r="BV88"/>
  <c r="BW88"/>
  <c r="BU88"/>
  <c r="BT88"/>
  <c r="BS88"/>
  <c r="BR88"/>
  <c r="F88"/>
  <c r="BO88"/>
  <c r="BN88"/>
  <c r="BL88"/>
  <c r="BM88"/>
  <c r="BK88"/>
  <c r="BJ88"/>
  <c r="BH88"/>
  <c r="BI88"/>
  <c r="BG88"/>
  <c r="BF88"/>
  <c r="BC88"/>
  <c r="BB88"/>
  <c r="AZ88"/>
  <c r="BA88"/>
  <c r="AX88"/>
  <c r="AV88"/>
  <c r="AT88"/>
  <c r="AR88"/>
  <c r="AP88"/>
  <c r="AN88"/>
  <c r="AM88"/>
  <c r="AK88"/>
  <c r="AL88"/>
  <c r="AJ88"/>
  <c r="AI88"/>
  <c r="AG88"/>
  <c r="AH88"/>
  <c r="AF88"/>
  <c r="AE88"/>
  <c r="AC88"/>
  <c r="AD88"/>
  <c r="AB88"/>
  <c r="Z88"/>
  <c r="Y88"/>
  <c r="W88"/>
  <c r="X88"/>
  <c r="T88"/>
  <c r="R88"/>
  <c r="Q88"/>
  <c r="O88"/>
  <c r="P88"/>
  <c r="L88"/>
  <c r="I88"/>
  <c r="H88"/>
  <c r="E88"/>
  <c r="B88"/>
  <c r="M87"/>
  <c r="C87"/>
  <c r="N87"/>
  <c r="CT87"/>
  <c r="CQ87"/>
  <c r="CN87"/>
  <c r="CK87"/>
  <c r="CI87"/>
  <c r="CG87"/>
  <c r="U87"/>
  <c r="D87"/>
  <c r="V87"/>
  <c r="CD87"/>
  <c r="CB87"/>
  <c r="CA87"/>
  <c r="BZ87"/>
  <c r="BY87"/>
  <c r="BX87"/>
  <c r="BV87"/>
  <c r="BW87"/>
  <c r="BU87"/>
  <c r="BT87"/>
  <c r="BS87"/>
  <c r="BR87"/>
  <c r="BP87"/>
  <c r="BQ87"/>
  <c r="F87"/>
  <c r="BO87"/>
  <c r="BN87"/>
  <c r="BL87"/>
  <c r="BM87"/>
  <c r="BK87"/>
  <c r="BJ87"/>
  <c r="BH87"/>
  <c r="BI87"/>
  <c r="BG87"/>
  <c r="BF87"/>
  <c r="BD87"/>
  <c r="BE87"/>
  <c r="BC87"/>
  <c r="BB87"/>
  <c r="AZ87"/>
  <c r="BA87"/>
  <c r="AX87"/>
  <c r="AV87"/>
  <c r="AT87"/>
  <c r="AR87"/>
  <c r="AP87"/>
  <c r="AN87"/>
  <c r="AM87"/>
  <c r="AK87"/>
  <c r="AL87"/>
  <c r="AJ87"/>
  <c r="AI87"/>
  <c r="AG87"/>
  <c r="AH87"/>
  <c r="AF87"/>
  <c r="AE87"/>
  <c r="AC87"/>
  <c r="AD87"/>
  <c r="AB87"/>
  <c r="Z87"/>
  <c r="Y87"/>
  <c r="W87"/>
  <c r="X87"/>
  <c r="T87"/>
  <c r="R87"/>
  <c r="Q87"/>
  <c r="O87"/>
  <c r="P87"/>
  <c r="L87"/>
  <c r="I87"/>
  <c r="H87"/>
  <c r="E87"/>
  <c r="B87"/>
  <c r="M86"/>
  <c r="C86"/>
  <c r="N86"/>
  <c r="CT86"/>
  <c r="CQ86"/>
  <c r="CN86"/>
  <c r="CK86"/>
  <c r="CI86"/>
  <c r="CG86"/>
  <c r="U86"/>
  <c r="D86"/>
  <c r="V86"/>
  <c r="CD86"/>
  <c r="CB86"/>
  <c r="CA86"/>
  <c r="BZ86"/>
  <c r="BY86"/>
  <c r="BX86"/>
  <c r="BV86"/>
  <c r="BW86"/>
  <c r="BU86"/>
  <c r="BT86"/>
  <c r="BS86"/>
  <c r="BR86"/>
  <c r="F86"/>
  <c r="BO86"/>
  <c r="BN86"/>
  <c r="BK86"/>
  <c r="BJ86"/>
  <c r="BH86"/>
  <c r="BI86"/>
  <c r="BG86"/>
  <c r="BF86"/>
  <c r="BC86"/>
  <c r="BB86"/>
  <c r="AX86"/>
  <c r="AV86"/>
  <c r="AT86"/>
  <c r="AR86"/>
  <c r="AP86"/>
  <c r="AN86"/>
  <c r="AM86"/>
  <c r="AK86"/>
  <c r="AL86"/>
  <c r="AJ86"/>
  <c r="AI86"/>
  <c r="AG86"/>
  <c r="AH86"/>
  <c r="AF86"/>
  <c r="AE86"/>
  <c r="AC86"/>
  <c r="AD86"/>
  <c r="AB86"/>
  <c r="Z86"/>
  <c r="Y86"/>
  <c r="W86"/>
  <c r="X86"/>
  <c r="T86"/>
  <c r="R86"/>
  <c r="Q86"/>
  <c r="O86"/>
  <c r="P86"/>
  <c r="L86"/>
  <c r="I86"/>
  <c r="H86"/>
  <c r="E86"/>
  <c r="B86"/>
  <c r="M85"/>
  <c r="C85"/>
  <c r="N85"/>
  <c r="CT85"/>
  <c r="CQ85"/>
  <c r="CN85"/>
  <c r="CK85"/>
  <c r="CI85"/>
  <c r="CG85"/>
  <c r="U85"/>
  <c r="D85"/>
  <c r="V85"/>
  <c r="CD85"/>
  <c r="CB85"/>
  <c r="CA85"/>
  <c r="BZ85"/>
  <c r="BY85"/>
  <c r="BX85"/>
  <c r="BV85"/>
  <c r="BW85"/>
  <c r="BU85"/>
  <c r="BT85"/>
  <c r="BS85"/>
  <c r="BR85"/>
  <c r="AU85"/>
  <c r="F85"/>
  <c r="BO85"/>
  <c r="BN85"/>
  <c r="BK85"/>
  <c r="BJ85"/>
  <c r="BH85"/>
  <c r="BI85"/>
  <c r="BG85"/>
  <c r="BF85"/>
  <c r="BC85"/>
  <c r="BB85"/>
  <c r="AY85"/>
  <c r="AW85"/>
  <c r="AV85"/>
  <c r="AT85"/>
  <c r="AO85"/>
  <c r="AQ85"/>
  <c r="E85"/>
  <c r="AR85"/>
  <c r="AP85"/>
  <c r="AN85"/>
  <c r="AM85"/>
  <c r="AK85"/>
  <c r="AL85"/>
  <c r="AJ85"/>
  <c r="AI85"/>
  <c r="AG85"/>
  <c r="AH85"/>
  <c r="AF85"/>
  <c r="AE85"/>
  <c r="AC85"/>
  <c r="AD85"/>
  <c r="AB85"/>
  <c r="Z85"/>
  <c r="Y85"/>
  <c r="W85"/>
  <c r="X85"/>
  <c r="T85"/>
  <c r="R85"/>
  <c r="Q85"/>
  <c r="O85"/>
  <c r="P85"/>
  <c r="L85"/>
  <c r="I85"/>
  <c r="H85"/>
  <c r="B85"/>
  <c r="C84"/>
  <c r="N84"/>
  <c r="CT84"/>
  <c r="CQ84"/>
  <c r="CN84"/>
  <c r="CK84"/>
  <c r="CI84"/>
  <c r="CG84"/>
  <c r="CD84"/>
  <c r="CB84"/>
  <c r="CA84"/>
  <c r="BZ84"/>
  <c r="BY84"/>
  <c r="BX84"/>
  <c r="BU84"/>
  <c r="BS84"/>
  <c r="BR84"/>
  <c r="AU84"/>
  <c r="F84"/>
  <c r="BO84"/>
  <c r="BN84"/>
  <c r="BK84"/>
  <c r="BJ84"/>
  <c r="BG84"/>
  <c r="BF84"/>
  <c r="BC84"/>
  <c r="BB84"/>
  <c r="AY84"/>
  <c r="AW84"/>
  <c r="AV84"/>
  <c r="AT84"/>
  <c r="AO84"/>
  <c r="AQ84"/>
  <c r="E84"/>
  <c r="AR84"/>
  <c r="AP84"/>
  <c r="AN84"/>
  <c r="AM84"/>
  <c r="AJ84"/>
  <c r="AI84"/>
  <c r="AF84"/>
  <c r="AE84"/>
  <c r="AB84"/>
  <c r="Z84"/>
  <c r="Y84"/>
  <c r="V84"/>
  <c r="T84"/>
  <c r="R84"/>
  <c r="Q84"/>
  <c r="L84"/>
  <c r="I84"/>
  <c r="H84"/>
  <c r="D84"/>
  <c r="B84"/>
  <c r="C83"/>
  <c r="N83"/>
  <c r="CT83"/>
  <c r="CQ83"/>
  <c r="CN83"/>
  <c r="CK83"/>
  <c r="CI83"/>
  <c r="CG83"/>
  <c r="CD83"/>
  <c r="CB83"/>
  <c r="CA83"/>
  <c r="BZ83"/>
  <c r="BY83"/>
  <c r="BX83"/>
  <c r="BU83"/>
  <c r="BS83"/>
  <c r="BR83"/>
  <c r="AU83"/>
  <c r="F83"/>
  <c r="BO83"/>
  <c r="BN83"/>
  <c r="BK83"/>
  <c r="BJ83"/>
  <c r="BG83"/>
  <c r="BF83"/>
  <c r="BC83"/>
  <c r="BB83"/>
  <c r="AY83"/>
  <c r="AW83"/>
  <c r="AV83"/>
  <c r="AT83"/>
  <c r="AO83"/>
  <c r="AQ83"/>
  <c r="E83"/>
  <c r="AR83"/>
  <c r="AP83"/>
  <c r="AN83"/>
  <c r="AM83"/>
  <c r="AJ83"/>
  <c r="AI83"/>
  <c r="AF83"/>
  <c r="AE83"/>
  <c r="AB83"/>
  <c r="Z83"/>
  <c r="Y83"/>
  <c r="V83"/>
  <c r="T83"/>
  <c r="R83"/>
  <c r="Q83"/>
  <c r="L83"/>
  <c r="I83"/>
  <c r="H83"/>
  <c r="D83"/>
  <c r="B83"/>
  <c r="C82"/>
  <c r="N82"/>
  <c r="CT82"/>
  <c r="CQ82"/>
  <c r="CN82"/>
  <c r="CK82"/>
  <c r="CI82"/>
  <c r="CG82"/>
  <c r="CD82"/>
  <c r="CB82"/>
  <c r="CA82"/>
  <c r="BZ82"/>
  <c r="BY82"/>
  <c r="BX82"/>
  <c r="BU82"/>
  <c r="BS82"/>
  <c r="BR82"/>
  <c r="AS82"/>
  <c r="AU82"/>
  <c r="F82"/>
  <c r="BO82"/>
  <c r="BN82"/>
  <c r="BK82"/>
  <c r="BJ82"/>
  <c r="BG82"/>
  <c r="BF82"/>
  <c r="BC82"/>
  <c r="BB82"/>
  <c r="AY82"/>
  <c r="AW82"/>
  <c r="AV82"/>
  <c r="AT82"/>
  <c r="AO82"/>
  <c r="AQ82"/>
  <c r="E82"/>
  <c r="AR82"/>
  <c r="AP82"/>
  <c r="AN82"/>
  <c r="AM82"/>
  <c r="AJ82"/>
  <c r="AI82"/>
  <c r="AF82"/>
  <c r="AE82"/>
  <c r="AB82"/>
  <c r="Z82"/>
  <c r="Y82"/>
  <c r="V82"/>
  <c r="T82"/>
  <c r="R82"/>
  <c r="Q82"/>
  <c r="L82"/>
  <c r="I82"/>
  <c r="H82"/>
  <c r="D82"/>
  <c r="B82"/>
  <c r="C81"/>
  <c r="N81"/>
  <c r="CT81"/>
  <c r="CQ81"/>
  <c r="CN81"/>
  <c r="CK81"/>
  <c r="CI81"/>
  <c r="CG81"/>
  <c r="CD81"/>
  <c r="CB81"/>
  <c r="CA81"/>
  <c r="BZ81"/>
  <c r="BY81"/>
  <c r="BX81"/>
  <c r="BU81"/>
  <c r="BS81"/>
  <c r="BR81"/>
  <c r="AS81"/>
  <c r="AU81"/>
  <c r="F81"/>
  <c r="BO81"/>
  <c r="BN81"/>
  <c r="BK81"/>
  <c r="BJ81"/>
  <c r="BG81"/>
  <c r="BF81"/>
  <c r="BC81"/>
  <c r="BB81"/>
  <c r="AY81"/>
  <c r="AW81"/>
  <c r="AV81"/>
  <c r="AT81"/>
  <c r="AO81"/>
  <c r="AQ81"/>
  <c r="E81"/>
  <c r="AR81"/>
  <c r="AP81"/>
  <c r="AN81"/>
  <c r="AM81"/>
  <c r="AJ81"/>
  <c r="AI81"/>
  <c r="AF81"/>
  <c r="AE81"/>
  <c r="AB81"/>
  <c r="Z81"/>
  <c r="Y81"/>
  <c r="V81"/>
  <c r="T81"/>
  <c r="R81"/>
  <c r="Q81"/>
  <c r="L81"/>
  <c r="I81"/>
  <c r="H81"/>
  <c r="D81"/>
  <c r="B81"/>
  <c r="C80"/>
  <c r="N80"/>
  <c r="CT80"/>
  <c r="CQ80"/>
  <c r="CN80"/>
  <c r="CK80"/>
  <c r="CI80"/>
  <c r="CG80"/>
  <c r="CD80"/>
  <c r="CB80"/>
  <c r="CA80"/>
  <c r="BZ80"/>
  <c r="BY80"/>
  <c r="BX80"/>
  <c r="BU80"/>
  <c r="BS80"/>
  <c r="BR80"/>
  <c r="AS80"/>
  <c r="AU80"/>
  <c r="F80"/>
  <c r="BO80"/>
  <c r="BN80"/>
  <c r="BK80"/>
  <c r="BJ80"/>
  <c r="BG80"/>
  <c r="BF80"/>
  <c r="BC80"/>
  <c r="BB80"/>
  <c r="AY80"/>
  <c r="AW80"/>
  <c r="AV80"/>
  <c r="AT80"/>
  <c r="AO80"/>
  <c r="AQ80"/>
  <c r="E80"/>
  <c r="AR80"/>
  <c r="AP80"/>
  <c r="AN80"/>
  <c r="AM80"/>
  <c r="AJ80"/>
  <c r="AI80"/>
  <c r="AF80"/>
  <c r="AE80"/>
  <c r="AB80"/>
  <c r="Z80"/>
  <c r="Y80"/>
  <c r="V80"/>
  <c r="T80"/>
  <c r="R80"/>
  <c r="Q80"/>
  <c r="L80"/>
  <c r="I80"/>
  <c r="H80"/>
  <c r="D80"/>
  <c r="B80"/>
  <c r="C79"/>
  <c r="N79"/>
  <c r="CT79"/>
  <c r="CQ79"/>
  <c r="CN79"/>
  <c r="CK79"/>
  <c r="CI79"/>
  <c r="CG79"/>
  <c r="CD79"/>
  <c r="CB79"/>
  <c r="CA79"/>
  <c r="BZ79"/>
  <c r="BY79"/>
  <c r="BX79"/>
  <c r="BU79"/>
  <c r="BS79"/>
  <c r="BR79"/>
  <c r="AS79"/>
  <c r="AU79"/>
  <c r="F79"/>
  <c r="BO79"/>
  <c r="BN79"/>
  <c r="BK79"/>
  <c r="BJ79"/>
  <c r="BG79"/>
  <c r="BF79"/>
  <c r="BC79"/>
  <c r="BB79"/>
  <c r="AY79"/>
  <c r="AW79"/>
  <c r="AV79"/>
  <c r="AT79"/>
  <c r="AO79"/>
  <c r="AQ79"/>
  <c r="E79"/>
  <c r="AR79"/>
  <c r="AP79"/>
  <c r="AN79"/>
  <c r="AM79"/>
  <c r="AJ79"/>
  <c r="AI79"/>
  <c r="AF79"/>
  <c r="AE79"/>
  <c r="AB79"/>
  <c r="Z79"/>
  <c r="Y79"/>
  <c r="V79"/>
  <c r="T79"/>
  <c r="R79"/>
  <c r="Q79"/>
  <c r="L79"/>
  <c r="I79"/>
  <c r="H79"/>
  <c r="D79"/>
  <c r="B79"/>
  <c r="C78"/>
  <c r="N78"/>
  <c r="CT78"/>
  <c r="CQ78"/>
  <c r="CN78"/>
  <c r="CK78"/>
  <c r="CI78"/>
  <c r="CG78"/>
  <c r="CD78"/>
  <c r="CB78"/>
  <c r="CA78"/>
  <c r="BZ78"/>
  <c r="BY78"/>
  <c r="BX78"/>
  <c r="BU78"/>
  <c r="BS78"/>
  <c r="BR78"/>
  <c r="AS78"/>
  <c r="AU78"/>
  <c r="F78"/>
  <c r="BO78"/>
  <c r="BN78"/>
  <c r="BK78"/>
  <c r="BJ78"/>
  <c r="BG78"/>
  <c r="BF78"/>
  <c r="BC78"/>
  <c r="BB78"/>
  <c r="AY78"/>
  <c r="AW78"/>
  <c r="AV78"/>
  <c r="AT78"/>
  <c r="AO78"/>
  <c r="AQ78"/>
  <c r="E78"/>
  <c r="AR78"/>
  <c r="AP78"/>
  <c r="AN78"/>
  <c r="AM78"/>
  <c r="AJ78"/>
  <c r="AI78"/>
  <c r="AF78"/>
  <c r="AE78"/>
  <c r="AB78"/>
  <c r="Z78"/>
  <c r="Y78"/>
  <c r="V78"/>
  <c r="T78"/>
  <c r="R78"/>
  <c r="Q78"/>
  <c r="L78"/>
  <c r="I78"/>
  <c r="H78"/>
  <c r="D78"/>
  <c r="B78"/>
  <c r="C77"/>
  <c r="N77"/>
  <c r="CT77"/>
  <c r="CQ77"/>
  <c r="CN77"/>
  <c r="CK77"/>
  <c r="CI77"/>
  <c r="CG77"/>
  <c r="CD77"/>
  <c r="CB77"/>
  <c r="CA77"/>
  <c r="BZ77"/>
  <c r="BY77"/>
  <c r="BX77"/>
  <c r="BU77"/>
  <c r="BS77"/>
  <c r="BR77"/>
  <c r="AS77"/>
  <c r="AU77"/>
  <c r="F77"/>
  <c r="BO77"/>
  <c r="BN77"/>
  <c r="BK77"/>
  <c r="BJ77"/>
  <c r="BG77"/>
  <c r="BF77"/>
  <c r="BC77"/>
  <c r="BB77"/>
  <c r="AY77"/>
  <c r="AW77"/>
  <c r="AV77"/>
  <c r="AT77"/>
  <c r="AO77"/>
  <c r="AQ77"/>
  <c r="E77"/>
  <c r="AR77"/>
  <c r="AP77"/>
  <c r="AN77"/>
  <c r="AM77"/>
  <c r="AJ77"/>
  <c r="AI77"/>
  <c r="AF77"/>
  <c r="AE77"/>
  <c r="AB77"/>
  <c r="Z77"/>
  <c r="Y77"/>
  <c r="V77"/>
  <c r="T77"/>
  <c r="R77"/>
  <c r="Q77"/>
  <c r="L77"/>
  <c r="I77"/>
  <c r="H77"/>
  <c r="D77"/>
  <c r="B77"/>
  <c r="CT76"/>
  <c r="CQ76"/>
  <c r="CN76"/>
  <c r="CK76"/>
  <c r="CI76"/>
  <c r="CG76"/>
  <c r="CD76"/>
  <c r="CB76"/>
  <c r="CA76"/>
  <c r="BZ76"/>
  <c r="BY76"/>
  <c r="BX76"/>
  <c r="BU76"/>
  <c r="BS76"/>
  <c r="BR76"/>
  <c r="AS76"/>
  <c r="AU76"/>
  <c r="F76"/>
  <c r="BO76"/>
  <c r="BN76"/>
  <c r="BK76"/>
  <c r="BJ76"/>
  <c r="BG76"/>
  <c r="BF76"/>
  <c r="BC76"/>
  <c r="BB76"/>
  <c r="AY76"/>
  <c r="AW76"/>
  <c r="AV76"/>
  <c r="AT76"/>
  <c r="AO76"/>
  <c r="AQ76"/>
  <c r="E76"/>
  <c r="AR76"/>
  <c r="AP76"/>
  <c r="AN76"/>
  <c r="AM76"/>
  <c r="AJ76"/>
  <c r="AI76"/>
  <c r="AF76"/>
  <c r="AE76"/>
  <c r="AB76"/>
  <c r="Z76"/>
  <c r="Y76"/>
  <c r="V76"/>
  <c r="U76"/>
  <c r="T76"/>
  <c r="R76"/>
  <c r="Q76"/>
  <c r="N76"/>
  <c r="M76"/>
  <c r="L76"/>
  <c r="I76"/>
  <c r="H76"/>
  <c r="D76"/>
  <c r="C76"/>
  <c r="B76"/>
  <c r="CT75"/>
  <c r="CQ75"/>
  <c r="CN75"/>
  <c r="CK75"/>
  <c r="CI75"/>
  <c r="CG75"/>
  <c r="CD75"/>
  <c r="CB75"/>
  <c r="CA75"/>
  <c r="BZ75"/>
  <c r="BY75"/>
  <c r="BX75"/>
  <c r="BU75"/>
  <c r="BS75"/>
  <c r="BR75"/>
  <c r="AS75"/>
  <c r="AU75"/>
  <c r="F75"/>
  <c r="BO75"/>
  <c r="BN75"/>
  <c r="BK75"/>
  <c r="BJ75"/>
  <c r="BG75"/>
  <c r="BF75"/>
  <c r="BC75"/>
  <c r="BB75"/>
  <c r="AY75"/>
  <c r="AW75"/>
  <c r="AV75"/>
  <c r="AT75"/>
  <c r="AO75"/>
  <c r="AQ75"/>
  <c r="E75"/>
  <c r="AR75"/>
  <c r="AP75"/>
  <c r="AN75"/>
  <c r="AM75"/>
  <c r="AJ75"/>
  <c r="AI75"/>
  <c r="AF75"/>
  <c r="AE75"/>
  <c r="AB75"/>
  <c r="Z75"/>
  <c r="Y75"/>
  <c r="V75"/>
  <c r="U75"/>
  <c r="T75"/>
  <c r="R75"/>
  <c r="Q75"/>
  <c r="N75"/>
  <c r="M75"/>
  <c r="L75"/>
  <c r="I75"/>
  <c r="H75"/>
  <c r="D75"/>
  <c r="C75"/>
  <c r="B75"/>
  <c r="CT74"/>
  <c r="CQ74"/>
  <c r="CN74"/>
  <c r="CK74"/>
  <c r="CI74"/>
  <c r="CG74"/>
  <c r="CD74"/>
  <c r="CB74"/>
  <c r="CA74"/>
  <c r="BZ74"/>
  <c r="BY74"/>
  <c r="BX74"/>
  <c r="BU74"/>
  <c r="BS74"/>
  <c r="BR74"/>
  <c r="AS74"/>
  <c r="AU74"/>
  <c r="F74"/>
  <c r="BO74"/>
  <c r="BN74"/>
  <c r="BK74"/>
  <c r="BJ74"/>
  <c r="BG74"/>
  <c r="BF74"/>
  <c r="BC74"/>
  <c r="BB74"/>
  <c r="AY74"/>
  <c r="AW74"/>
  <c r="AV74"/>
  <c r="AT74"/>
  <c r="AO74"/>
  <c r="AQ74"/>
  <c r="E74"/>
  <c r="AR74"/>
  <c r="AP74"/>
  <c r="AN74"/>
  <c r="AM74"/>
  <c r="AJ74"/>
  <c r="AI74"/>
  <c r="AF74"/>
  <c r="AE74"/>
  <c r="AB74"/>
  <c r="Z74"/>
  <c r="Y74"/>
  <c r="V74"/>
  <c r="U74"/>
  <c r="T74"/>
  <c r="R74"/>
  <c r="Q74"/>
  <c r="N74"/>
  <c r="M74"/>
  <c r="L74"/>
  <c r="I74"/>
  <c r="H74"/>
  <c r="D74"/>
  <c r="C74"/>
  <c r="B74"/>
  <c r="CT73"/>
  <c r="CQ73"/>
  <c r="CN73"/>
  <c r="CK73"/>
  <c r="CI73"/>
  <c r="CG73"/>
  <c r="CD73"/>
  <c r="CB73"/>
  <c r="CA73"/>
  <c r="BZ73"/>
  <c r="BY73"/>
  <c r="BX73"/>
  <c r="BU73"/>
  <c r="BS73"/>
  <c r="BR73"/>
  <c r="AS73"/>
  <c r="AU73"/>
  <c r="F73"/>
  <c r="BO73"/>
  <c r="BN73"/>
  <c r="BK73"/>
  <c r="BJ73"/>
  <c r="BG73"/>
  <c r="BF73"/>
  <c r="BC73"/>
  <c r="BB73"/>
  <c r="AY73"/>
  <c r="AW73"/>
  <c r="AV73"/>
  <c r="AT73"/>
  <c r="AO73"/>
  <c r="AQ73"/>
  <c r="E73"/>
  <c r="AR73"/>
  <c r="AP73"/>
  <c r="AN73"/>
  <c r="AM73"/>
  <c r="AJ73"/>
  <c r="AI73"/>
  <c r="AF73"/>
  <c r="AE73"/>
  <c r="AB73"/>
  <c r="Z73"/>
  <c r="Y73"/>
  <c r="V73"/>
  <c r="U73"/>
  <c r="T73"/>
  <c r="R73"/>
  <c r="Q73"/>
  <c r="N73"/>
  <c r="M73"/>
  <c r="L73"/>
  <c r="I73"/>
  <c r="H73"/>
  <c r="D73"/>
  <c r="C73"/>
  <c r="B73"/>
  <c r="CT72"/>
  <c r="CQ72"/>
  <c r="CN72"/>
  <c r="CK72"/>
  <c r="CI72"/>
  <c r="CG72"/>
  <c r="CD72"/>
  <c r="CB72"/>
  <c r="CA72"/>
  <c r="BZ72"/>
  <c r="BY72"/>
  <c r="BX72"/>
  <c r="BU72"/>
  <c r="BS72"/>
  <c r="BR72"/>
  <c r="AS72"/>
  <c r="AU72"/>
  <c r="F72"/>
  <c r="BO72"/>
  <c r="BN72"/>
  <c r="BK72"/>
  <c r="BJ72"/>
  <c r="BG72"/>
  <c r="BF72"/>
  <c r="BC72"/>
  <c r="BB72"/>
  <c r="AY72"/>
  <c r="AW72"/>
  <c r="AV72"/>
  <c r="AT72"/>
  <c r="AO72"/>
  <c r="AQ72"/>
  <c r="E72"/>
  <c r="AR72"/>
  <c r="AP72"/>
  <c r="AN72"/>
  <c r="AM72"/>
  <c r="AJ72"/>
  <c r="AI72"/>
  <c r="AF72"/>
  <c r="AE72"/>
  <c r="AB72"/>
  <c r="Z72"/>
  <c r="Y72"/>
  <c r="V72"/>
  <c r="U72"/>
  <c r="T72"/>
  <c r="R72"/>
  <c r="Q72"/>
  <c r="N72"/>
  <c r="M72"/>
  <c r="L72"/>
  <c r="I72"/>
  <c r="H72"/>
  <c r="D72"/>
  <c r="C72"/>
  <c r="B72"/>
  <c r="CT71"/>
  <c r="CQ71"/>
  <c r="CN71"/>
  <c r="CK71"/>
  <c r="CI71"/>
  <c r="CG71"/>
  <c r="CD71"/>
  <c r="CB71"/>
  <c r="CA71"/>
  <c r="BZ71"/>
  <c r="BY71"/>
  <c r="BX71"/>
  <c r="BU71"/>
  <c r="BS71"/>
  <c r="BR71"/>
  <c r="AS71"/>
  <c r="AU71"/>
  <c r="F71"/>
  <c r="BO71"/>
  <c r="BN71"/>
  <c r="BK71"/>
  <c r="BJ71"/>
  <c r="BG71"/>
  <c r="BF71"/>
  <c r="BC71"/>
  <c r="BB71"/>
  <c r="AY71"/>
  <c r="AW71"/>
  <c r="AV71"/>
  <c r="AT71"/>
  <c r="AO71"/>
  <c r="AQ71"/>
  <c r="E71"/>
  <c r="AR71"/>
  <c r="AP71"/>
  <c r="AN71"/>
  <c r="AM71"/>
  <c r="AJ71"/>
  <c r="AI71"/>
  <c r="AF71"/>
  <c r="AE71"/>
  <c r="AB71"/>
  <c r="Z71"/>
  <c r="Y71"/>
  <c r="V71"/>
  <c r="U71"/>
  <c r="T71"/>
  <c r="R71"/>
  <c r="Q71"/>
  <c r="N71"/>
  <c r="M71"/>
  <c r="L71"/>
  <c r="I71"/>
  <c r="H71"/>
  <c r="D71"/>
  <c r="C71"/>
  <c r="B71"/>
  <c r="CT70"/>
  <c r="CQ70"/>
  <c r="CN70"/>
  <c r="CK70"/>
  <c r="CI70"/>
  <c r="CG70"/>
  <c r="CD70"/>
  <c r="CB70"/>
  <c r="CA70"/>
  <c r="BZ70"/>
  <c r="BY70"/>
  <c r="BX70"/>
  <c r="BU70"/>
  <c r="BS70"/>
  <c r="BR70"/>
  <c r="AS70"/>
  <c r="AU70"/>
  <c r="F70"/>
  <c r="BO70"/>
  <c r="BN70"/>
  <c r="BK70"/>
  <c r="BJ70"/>
  <c r="BG70"/>
  <c r="BF70"/>
  <c r="BC70"/>
  <c r="BB70"/>
  <c r="AY70"/>
  <c r="AW70"/>
  <c r="AV70"/>
  <c r="AT70"/>
  <c r="AO70"/>
  <c r="AQ70"/>
  <c r="E70"/>
  <c r="AR70"/>
  <c r="AP70"/>
  <c r="AN70"/>
  <c r="AM70"/>
  <c r="AJ70"/>
  <c r="AI70"/>
  <c r="AF70"/>
  <c r="AE70"/>
  <c r="AB70"/>
  <c r="Z70"/>
  <c r="Y70"/>
  <c r="V70"/>
  <c r="U70"/>
  <c r="T70"/>
  <c r="R70"/>
  <c r="Q70"/>
  <c r="N70"/>
  <c r="M70"/>
  <c r="L70"/>
  <c r="I70"/>
  <c r="H70"/>
  <c r="D70"/>
  <c r="C70"/>
  <c r="B70"/>
  <c r="CT69"/>
  <c r="CQ69"/>
  <c r="CN69"/>
  <c r="CK69"/>
  <c r="CI69"/>
  <c r="CG69"/>
  <c r="CD69"/>
  <c r="CB69"/>
  <c r="CA69"/>
  <c r="BZ69"/>
  <c r="BY69"/>
  <c r="BX69"/>
  <c r="BU69"/>
  <c r="BS69"/>
  <c r="BR69"/>
  <c r="AS69"/>
  <c r="AU69"/>
  <c r="F69"/>
  <c r="BO69"/>
  <c r="BN69"/>
  <c r="BK69"/>
  <c r="BJ69"/>
  <c r="BG69"/>
  <c r="BF69"/>
  <c r="BC69"/>
  <c r="BB69"/>
  <c r="AY69"/>
  <c r="AW69"/>
  <c r="AV69"/>
  <c r="AT69"/>
  <c r="AO69"/>
  <c r="AQ69"/>
  <c r="E69"/>
  <c r="AR69"/>
  <c r="AP69"/>
  <c r="AN69"/>
  <c r="AM69"/>
  <c r="AJ69"/>
  <c r="AI69"/>
  <c r="AF69"/>
  <c r="AE69"/>
  <c r="AB69"/>
  <c r="Z69"/>
  <c r="Y69"/>
  <c r="V69"/>
  <c r="U69"/>
  <c r="T69"/>
  <c r="R69"/>
  <c r="Q69"/>
  <c r="N69"/>
  <c r="M69"/>
  <c r="L69"/>
  <c r="I69"/>
  <c r="H69"/>
  <c r="D69"/>
  <c r="C69"/>
  <c r="B69"/>
  <c r="CT68"/>
  <c r="CQ68"/>
  <c r="CN68"/>
  <c r="CK68"/>
  <c r="CI68"/>
  <c r="CG68"/>
  <c r="CD68"/>
  <c r="CB68"/>
  <c r="CA68"/>
  <c r="BZ68"/>
  <c r="BY68"/>
  <c r="BX68"/>
  <c r="BU68"/>
  <c r="BS68"/>
  <c r="BR68"/>
  <c r="AS68"/>
  <c r="AU68"/>
  <c r="F68"/>
  <c r="BO68"/>
  <c r="BN68"/>
  <c r="BK68"/>
  <c r="BJ68"/>
  <c r="BG68"/>
  <c r="BF68"/>
  <c r="BC68"/>
  <c r="BB68"/>
  <c r="AY68"/>
  <c r="AW68"/>
  <c r="AV68"/>
  <c r="AT68"/>
  <c r="AO68"/>
  <c r="AQ68"/>
  <c r="E68"/>
  <c r="AR68"/>
  <c r="AP68"/>
  <c r="AN68"/>
  <c r="AM68"/>
  <c r="AJ68"/>
  <c r="AI68"/>
  <c r="AF68"/>
  <c r="AE68"/>
  <c r="AB68"/>
  <c r="Z68"/>
  <c r="Y68"/>
  <c r="V68"/>
  <c r="U68"/>
  <c r="T68"/>
  <c r="R68"/>
  <c r="Q68"/>
  <c r="N68"/>
  <c r="M68"/>
  <c r="L68"/>
  <c r="I68"/>
  <c r="H68"/>
  <c r="D68"/>
  <c r="C68"/>
  <c r="B68"/>
  <c r="CT67"/>
  <c r="CQ67"/>
  <c r="CN67"/>
  <c r="CK67"/>
  <c r="CI67"/>
  <c r="CG67"/>
  <c r="CD67"/>
  <c r="CB67"/>
  <c r="CA67"/>
  <c r="BZ67"/>
  <c r="BY67"/>
  <c r="BX67"/>
  <c r="BU67"/>
  <c r="BS67"/>
  <c r="BR67"/>
  <c r="AS67"/>
  <c r="AU67"/>
  <c r="F67"/>
  <c r="BO67"/>
  <c r="BN67"/>
  <c r="BK67"/>
  <c r="BJ67"/>
  <c r="BG67"/>
  <c r="BF67"/>
  <c r="BC67"/>
  <c r="BB67"/>
  <c r="AY67"/>
  <c r="AW67"/>
  <c r="AV67"/>
  <c r="AT67"/>
  <c r="AO67"/>
  <c r="AQ67"/>
  <c r="E67"/>
  <c r="AR67"/>
  <c r="AP67"/>
  <c r="AN67"/>
  <c r="AM67"/>
  <c r="AJ67"/>
  <c r="AI67"/>
  <c r="AF67"/>
  <c r="AE67"/>
  <c r="AB67"/>
  <c r="Z67"/>
  <c r="Y67"/>
  <c r="V67"/>
  <c r="U67"/>
  <c r="T67"/>
  <c r="R67"/>
  <c r="Q67"/>
  <c r="N67"/>
  <c r="M67"/>
  <c r="L67"/>
  <c r="I67"/>
  <c r="H67"/>
  <c r="D67"/>
  <c r="C67"/>
  <c r="B67"/>
  <c r="CT66"/>
  <c r="CQ66"/>
  <c r="CN66"/>
  <c r="CK66"/>
  <c r="CI66"/>
  <c r="CG66"/>
  <c r="CD66"/>
  <c r="CB66"/>
  <c r="CA66"/>
  <c r="BZ66"/>
  <c r="BY66"/>
  <c r="BX66"/>
  <c r="BU66"/>
  <c r="BS66"/>
  <c r="BR66"/>
  <c r="AS66"/>
  <c r="AU66"/>
  <c r="F66"/>
  <c r="BO66"/>
  <c r="BN66"/>
  <c r="BK66"/>
  <c r="BJ66"/>
  <c r="BG66"/>
  <c r="BF66"/>
  <c r="BC66"/>
  <c r="BB66"/>
  <c r="AY66"/>
  <c r="AW66"/>
  <c r="AV66"/>
  <c r="AT66"/>
  <c r="AO66"/>
  <c r="AQ66"/>
  <c r="E66"/>
  <c r="AR66"/>
  <c r="AP66"/>
  <c r="AN66"/>
  <c r="AM66"/>
  <c r="AJ66"/>
  <c r="AI66"/>
  <c r="AF66"/>
  <c r="AE66"/>
  <c r="AB66"/>
  <c r="Z66"/>
  <c r="Y66"/>
  <c r="V66"/>
  <c r="U66"/>
  <c r="T66"/>
  <c r="R66"/>
  <c r="Q66"/>
  <c r="N66"/>
  <c r="M66"/>
  <c r="L66"/>
  <c r="I66"/>
  <c r="H66"/>
  <c r="D66"/>
  <c r="C66"/>
  <c r="B66"/>
  <c r="CT65"/>
  <c r="CQ65"/>
  <c r="CN65"/>
  <c r="CK65"/>
  <c r="CI65"/>
  <c r="CG65"/>
  <c r="CD65"/>
  <c r="CB65"/>
  <c r="CA65"/>
  <c r="BZ65"/>
  <c r="BY65"/>
  <c r="BX65"/>
  <c r="BU65"/>
  <c r="BS65"/>
  <c r="BR65"/>
  <c r="AS65"/>
  <c r="AU65"/>
  <c r="F65"/>
  <c r="BO65"/>
  <c r="BN65"/>
  <c r="BK65"/>
  <c r="BJ65"/>
  <c r="BG65"/>
  <c r="BF65"/>
  <c r="BC65"/>
  <c r="BB65"/>
  <c r="AY65"/>
  <c r="AW65"/>
  <c r="AV65"/>
  <c r="AT65"/>
  <c r="AO65"/>
  <c r="AQ65"/>
  <c r="E65"/>
  <c r="AR65"/>
  <c r="AP65"/>
  <c r="AN65"/>
  <c r="AM65"/>
  <c r="AJ65"/>
  <c r="AI65"/>
  <c r="AF65"/>
  <c r="AE65"/>
  <c r="AB65"/>
  <c r="Z65"/>
  <c r="Y65"/>
  <c r="V65"/>
  <c r="U65"/>
  <c r="T65"/>
  <c r="R65"/>
  <c r="Q65"/>
  <c r="N65"/>
  <c r="M65"/>
  <c r="L65"/>
  <c r="I65"/>
  <c r="H65"/>
  <c r="D65"/>
  <c r="C65"/>
  <c r="B65"/>
  <c r="CT64"/>
  <c r="CQ64"/>
  <c r="CN64"/>
  <c r="CK64"/>
  <c r="CI64"/>
  <c r="CG64"/>
  <c r="CD64"/>
  <c r="CB64"/>
  <c r="CA64"/>
  <c r="BZ64"/>
  <c r="BY64"/>
  <c r="BX64"/>
  <c r="BU64"/>
  <c r="BS64"/>
  <c r="BR64"/>
  <c r="AS64"/>
  <c r="AU64"/>
  <c r="F64"/>
  <c r="BO64"/>
  <c r="BN64"/>
  <c r="BK64"/>
  <c r="BJ64"/>
  <c r="BG64"/>
  <c r="BF64"/>
  <c r="BC64"/>
  <c r="BB64"/>
  <c r="AY64"/>
  <c r="AW64"/>
  <c r="AV64"/>
  <c r="AT64"/>
  <c r="AO64"/>
  <c r="AQ64"/>
  <c r="E64"/>
  <c r="AR64"/>
  <c r="AP64"/>
  <c r="AN64"/>
  <c r="AM64"/>
  <c r="AJ64"/>
  <c r="AI64"/>
  <c r="AF64"/>
  <c r="AE64"/>
  <c r="AB64"/>
  <c r="Z64"/>
  <c r="Y64"/>
  <c r="V64"/>
  <c r="U64"/>
  <c r="T64"/>
  <c r="R64"/>
  <c r="Q64"/>
  <c r="N64"/>
  <c r="M64"/>
  <c r="L64"/>
  <c r="I64"/>
  <c r="H64"/>
  <c r="D64"/>
  <c r="C64"/>
  <c r="B64"/>
  <c r="CT63"/>
  <c r="CQ63"/>
  <c r="CN63"/>
  <c r="CK63"/>
  <c r="CI63"/>
  <c r="CG63"/>
  <c r="CD63"/>
  <c r="CB63"/>
  <c r="CA63"/>
  <c r="BZ63"/>
  <c r="BY63"/>
  <c r="BX63"/>
  <c r="BU63"/>
  <c r="BS63"/>
  <c r="BR63"/>
  <c r="AS63"/>
  <c r="AU63"/>
  <c r="F63"/>
  <c r="BO63"/>
  <c r="BN63"/>
  <c r="BK63"/>
  <c r="BJ63"/>
  <c r="BG63"/>
  <c r="BF63"/>
  <c r="BC63"/>
  <c r="BB63"/>
  <c r="AY63"/>
  <c r="AW63"/>
  <c r="AV63"/>
  <c r="AT63"/>
  <c r="AO63"/>
  <c r="AQ63"/>
  <c r="E63"/>
  <c r="AR63"/>
  <c r="AP63"/>
  <c r="AN63"/>
  <c r="AM63"/>
  <c r="AJ63"/>
  <c r="AI63"/>
  <c r="AF63"/>
  <c r="AE63"/>
  <c r="AB63"/>
  <c r="Z63"/>
  <c r="Y63"/>
  <c r="V63"/>
  <c r="U63"/>
  <c r="T63"/>
  <c r="R63"/>
  <c r="Q63"/>
  <c r="N63"/>
  <c r="M63"/>
  <c r="L63"/>
  <c r="I63"/>
  <c r="H63"/>
  <c r="D63"/>
  <c r="C63"/>
  <c r="B63"/>
  <c r="CT62"/>
  <c r="CQ62"/>
  <c r="CN62"/>
  <c r="CK62"/>
  <c r="CI62"/>
  <c r="CG62"/>
  <c r="CD62"/>
  <c r="CB62"/>
  <c r="CA62"/>
  <c r="BZ62"/>
  <c r="BY62"/>
  <c r="BX62"/>
  <c r="BU62"/>
  <c r="BS62"/>
  <c r="BR62"/>
  <c r="AS62"/>
  <c r="AU62"/>
  <c r="F62"/>
  <c r="BO62"/>
  <c r="BN62"/>
  <c r="BK62"/>
  <c r="BJ62"/>
  <c r="BG62"/>
  <c r="BF62"/>
  <c r="BC62"/>
  <c r="BB62"/>
  <c r="AY62"/>
  <c r="AW62"/>
  <c r="AV62"/>
  <c r="AT62"/>
  <c r="AO62"/>
  <c r="AQ62"/>
  <c r="E62"/>
  <c r="AR62"/>
  <c r="AP62"/>
  <c r="AN62"/>
  <c r="AM62"/>
  <c r="AJ62"/>
  <c r="AI62"/>
  <c r="AF62"/>
  <c r="AE62"/>
  <c r="AB62"/>
  <c r="Z62"/>
  <c r="Y62"/>
  <c r="V62"/>
  <c r="U62"/>
  <c r="T62"/>
  <c r="R62"/>
  <c r="Q62"/>
  <c r="N62"/>
  <c r="M62"/>
  <c r="L62"/>
  <c r="I62"/>
  <c r="H62"/>
  <c r="D62"/>
  <c r="C62"/>
  <c r="B62"/>
  <c r="CT61"/>
  <c r="CQ61"/>
  <c r="CN61"/>
  <c r="CK61"/>
  <c r="CI61"/>
  <c r="CG61"/>
  <c r="CD61"/>
  <c r="CB61"/>
  <c r="CA61"/>
  <c r="BZ61"/>
  <c r="BY61"/>
  <c r="BX61"/>
  <c r="BU61"/>
  <c r="BS61"/>
  <c r="BR61"/>
  <c r="AS61"/>
  <c r="AU61"/>
  <c r="F61"/>
  <c r="BO61"/>
  <c r="BN61"/>
  <c r="BK61"/>
  <c r="BJ61"/>
  <c r="BG61"/>
  <c r="BF61"/>
  <c r="BC61"/>
  <c r="BB61"/>
  <c r="AY61"/>
  <c r="AW61"/>
  <c r="AV61"/>
  <c r="AT61"/>
  <c r="AO61"/>
  <c r="AQ61"/>
  <c r="E61"/>
  <c r="AR61"/>
  <c r="AP61"/>
  <c r="AN61"/>
  <c r="AM61"/>
  <c r="AJ61"/>
  <c r="AI61"/>
  <c r="AF61"/>
  <c r="AE61"/>
  <c r="AB61"/>
  <c r="Z61"/>
  <c r="Y61"/>
  <c r="V61"/>
  <c r="U61"/>
  <c r="T61"/>
  <c r="R61"/>
  <c r="Q61"/>
  <c r="N61"/>
  <c r="M61"/>
  <c r="L61"/>
  <c r="I61"/>
  <c r="H61"/>
  <c r="D61"/>
  <c r="C61"/>
  <c r="B61"/>
  <c r="CT60"/>
  <c r="CQ60"/>
  <c r="CN60"/>
  <c r="CK60"/>
  <c r="CI60"/>
  <c r="CG60"/>
  <c r="CD60"/>
  <c r="CB60"/>
  <c r="CA60"/>
  <c r="BZ60"/>
  <c r="BY60"/>
  <c r="BX60"/>
  <c r="BU60"/>
  <c r="BS60"/>
  <c r="BR60"/>
  <c r="AS60"/>
  <c r="AU60"/>
  <c r="F60"/>
  <c r="BO60"/>
  <c r="BN60"/>
  <c r="BK60"/>
  <c r="BJ60"/>
  <c r="BG60"/>
  <c r="BF60"/>
  <c r="BC60"/>
  <c r="BB60"/>
  <c r="AY60"/>
  <c r="AW60"/>
  <c r="AV60"/>
  <c r="AT60"/>
  <c r="AO60"/>
  <c r="AQ60"/>
  <c r="E60"/>
  <c r="AR60"/>
  <c r="AP60"/>
  <c r="AN60"/>
  <c r="AM60"/>
  <c r="AJ60"/>
  <c r="AI60"/>
  <c r="AF60"/>
  <c r="AE60"/>
  <c r="AB60"/>
  <c r="Z60"/>
  <c r="Y60"/>
  <c r="V60"/>
  <c r="U60"/>
  <c r="T60"/>
  <c r="R60"/>
  <c r="Q60"/>
  <c r="N60"/>
  <c r="M60"/>
  <c r="L60"/>
  <c r="I60"/>
  <c r="H60"/>
  <c r="D60"/>
  <c r="C60"/>
  <c r="B60"/>
  <c r="CT59"/>
  <c r="CQ59"/>
  <c r="CN59"/>
  <c r="CK59"/>
  <c r="CI59"/>
  <c r="CG59"/>
  <c r="CD59"/>
  <c r="CB59"/>
  <c r="CA59"/>
  <c r="BZ59"/>
  <c r="BY59"/>
  <c r="BX59"/>
  <c r="BU59"/>
  <c r="BS59"/>
  <c r="BR59"/>
  <c r="AS59"/>
  <c r="AU59"/>
  <c r="F59"/>
  <c r="BO59"/>
  <c r="BN59"/>
  <c r="BK59"/>
  <c r="BJ59"/>
  <c r="BG59"/>
  <c r="BF59"/>
  <c r="BC59"/>
  <c r="BB59"/>
  <c r="AY59"/>
  <c r="AW59"/>
  <c r="AV59"/>
  <c r="AT59"/>
  <c r="AO59"/>
  <c r="AQ59"/>
  <c r="E59"/>
  <c r="AR59"/>
  <c r="AP59"/>
  <c r="AN59"/>
  <c r="AM59"/>
  <c r="AJ59"/>
  <c r="AI59"/>
  <c r="AF59"/>
  <c r="AE59"/>
  <c r="AB59"/>
  <c r="Z59"/>
  <c r="Y59"/>
  <c r="V59"/>
  <c r="U59"/>
  <c r="T59"/>
  <c r="R59"/>
  <c r="Q59"/>
  <c r="N59"/>
  <c r="M59"/>
  <c r="L59"/>
  <c r="I59"/>
  <c r="H59"/>
  <c r="D59"/>
  <c r="C59"/>
  <c r="B59"/>
  <c r="CT58"/>
  <c r="CQ58"/>
  <c r="CN58"/>
  <c r="CK58"/>
  <c r="CI58"/>
  <c r="CG58"/>
  <c r="CD58"/>
  <c r="CB58"/>
  <c r="CA58"/>
  <c r="BZ58"/>
  <c r="BY58"/>
  <c r="BX58"/>
  <c r="BU58"/>
  <c r="BS58"/>
  <c r="BR58"/>
  <c r="AS58"/>
  <c r="AU58"/>
  <c r="F58"/>
  <c r="BO58"/>
  <c r="BN58"/>
  <c r="BK58"/>
  <c r="BJ58"/>
  <c r="BG58"/>
  <c r="BF58"/>
  <c r="BC58"/>
  <c r="BB58"/>
  <c r="AY58"/>
  <c r="AW58"/>
  <c r="AV58"/>
  <c r="AT58"/>
  <c r="AO58"/>
  <c r="AQ58"/>
  <c r="E58"/>
  <c r="AR58"/>
  <c r="AP58"/>
  <c r="AN58"/>
  <c r="AM58"/>
  <c r="AJ58"/>
  <c r="AI58"/>
  <c r="AF58"/>
  <c r="AE58"/>
  <c r="AB58"/>
  <c r="Z58"/>
  <c r="Y58"/>
  <c r="V58"/>
  <c r="U58"/>
  <c r="T58"/>
  <c r="R58"/>
  <c r="Q58"/>
  <c r="N58"/>
  <c r="M58"/>
  <c r="L58"/>
  <c r="I58"/>
  <c r="H58"/>
  <c r="D58"/>
  <c r="C58"/>
  <c r="B58"/>
  <c r="CT57"/>
  <c r="CQ57"/>
  <c r="CN57"/>
  <c r="CK57"/>
  <c r="CI57"/>
  <c r="CG57"/>
  <c r="CD57"/>
  <c r="CB57"/>
  <c r="CA57"/>
  <c r="BZ57"/>
  <c r="BY57"/>
  <c r="BX57"/>
  <c r="BU57"/>
  <c r="BS57"/>
  <c r="BR57"/>
  <c r="AS57"/>
  <c r="AU57"/>
  <c r="F57"/>
  <c r="BO57"/>
  <c r="BN57"/>
  <c r="BK57"/>
  <c r="BJ57"/>
  <c r="BG57"/>
  <c r="BF57"/>
  <c r="BC57"/>
  <c r="BB57"/>
  <c r="AY57"/>
  <c r="AW57"/>
  <c r="AV57"/>
  <c r="AT57"/>
  <c r="AO57"/>
  <c r="AQ57"/>
  <c r="E57"/>
  <c r="AR57"/>
  <c r="AP57"/>
  <c r="AN57"/>
  <c r="AM57"/>
  <c r="AJ57"/>
  <c r="AI57"/>
  <c r="AF57"/>
  <c r="AE57"/>
  <c r="AB57"/>
  <c r="Z57"/>
  <c r="Y57"/>
  <c r="V57"/>
  <c r="U57"/>
  <c r="T57"/>
  <c r="R57"/>
  <c r="Q57"/>
  <c r="N57"/>
  <c r="M57"/>
  <c r="L57"/>
  <c r="I57"/>
  <c r="H57"/>
  <c r="D57"/>
  <c r="C57"/>
  <c r="B57"/>
  <c r="CT56"/>
  <c r="CQ56"/>
  <c r="CN56"/>
  <c r="CK56"/>
  <c r="CI56"/>
  <c r="CG56"/>
  <c r="CD56"/>
  <c r="CB56"/>
  <c r="CA56"/>
  <c r="BZ56"/>
  <c r="BY56"/>
  <c r="BX56"/>
  <c r="BU56"/>
  <c r="BS56"/>
  <c r="BR56"/>
  <c r="AO56"/>
  <c r="AS56"/>
  <c r="AU56"/>
  <c r="F56"/>
  <c r="BO56"/>
  <c r="BN56"/>
  <c r="BK56"/>
  <c r="BJ56"/>
  <c r="BG56"/>
  <c r="BF56"/>
  <c r="BC56"/>
  <c r="BB56"/>
  <c r="AV56"/>
  <c r="AT56"/>
  <c r="AQ56"/>
  <c r="E56"/>
  <c r="AR56"/>
  <c r="AP56"/>
  <c r="AN56"/>
  <c r="AM56"/>
  <c r="AJ56"/>
  <c r="AI56"/>
  <c r="AF56"/>
  <c r="AE56"/>
  <c r="AB56"/>
  <c r="Z56"/>
  <c r="Y56"/>
  <c r="V56"/>
  <c r="U56"/>
  <c r="T56"/>
  <c r="R56"/>
  <c r="Q56"/>
  <c r="N56"/>
  <c r="M56"/>
  <c r="L56"/>
  <c r="I56"/>
  <c r="H56"/>
  <c r="D56"/>
  <c r="C56"/>
  <c r="B56"/>
  <c r="CT55"/>
  <c r="CQ55"/>
  <c r="CN55"/>
  <c r="CK55"/>
  <c r="CI55"/>
  <c r="CG55"/>
  <c r="CD55"/>
  <c r="CB55"/>
  <c r="CA55"/>
  <c r="BY55"/>
  <c r="BX55"/>
  <c r="BU55"/>
  <c r="BS55"/>
  <c r="BR55"/>
  <c r="AO55"/>
  <c r="AS55"/>
  <c r="AU55"/>
  <c r="F55"/>
  <c r="BO55"/>
  <c r="BN55"/>
  <c r="BK55"/>
  <c r="BJ55"/>
  <c r="BG55"/>
  <c r="BF55"/>
  <c r="BC55"/>
  <c r="BB55"/>
  <c r="AV55"/>
  <c r="AT55"/>
  <c r="AQ55"/>
  <c r="E55"/>
  <c r="AR55"/>
  <c r="AP55"/>
  <c r="AN55"/>
  <c r="AM55"/>
  <c r="AJ55"/>
  <c r="AI55"/>
  <c r="AF55"/>
  <c r="AE55"/>
  <c r="AB55"/>
  <c r="Z55"/>
  <c r="Y55"/>
  <c r="V55"/>
  <c r="U55"/>
  <c r="T55"/>
  <c r="R55"/>
  <c r="Q55"/>
  <c r="N55"/>
  <c r="M55"/>
  <c r="L55"/>
  <c r="I55"/>
  <c r="H55"/>
  <c r="D55"/>
  <c r="C55"/>
  <c r="B55"/>
  <c r="CT54"/>
  <c r="CQ54"/>
  <c r="CN54"/>
  <c r="CK54"/>
  <c r="CI54"/>
  <c r="CG54"/>
  <c r="CD54"/>
  <c r="CB54"/>
  <c r="CA54"/>
  <c r="BY54"/>
  <c r="BX54"/>
  <c r="BU54"/>
  <c r="BS54"/>
  <c r="BR54"/>
  <c r="AO54"/>
  <c r="AS54"/>
  <c r="AU54"/>
  <c r="F54"/>
  <c r="BO54"/>
  <c r="BN54"/>
  <c r="BK54"/>
  <c r="BJ54"/>
  <c r="BG54"/>
  <c r="BF54"/>
  <c r="BC54"/>
  <c r="BB54"/>
  <c r="AV54"/>
  <c r="AT54"/>
  <c r="AQ54"/>
  <c r="E54"/>
  <c r="AR54"/>
  <c r="AP54"/>
  <c r="AN54"/>
  <c r="AM54"/>
  <c r="AJ54"/>
  <c r="AI54"/>
  <c r="AF54"/>
  <c r="AE54"/>
  <c r="AB54"/>
  <c r="Z54"/>
  <c r="Y54"/>
  <c r="V54"/>
  <c r="U54"/>
  <c r="T54"/>
  <c r="R54"/>
  <c r="Q54"/>
  <c r="N54"/>
  <c r="M54"/>
  <c r="L54"/>
  <c r="I54"/>
  <c r="H54"/>
  <c r="D54"/>
  <c r="C54"/>
  <c r="B54"/>
  <c r="AO52"/>
  <c r="AQ52"/>
  <c r="D52"/>
  <c r="C53"/>
  <c r="N53"/>
  <c r="CT53"/>
  <c r="CQ53"/>
  <c r="CN53"/>
  <c r="CK53"/>
  <c r="CI53"/>
  <c r="CG53"/>
  <c r="AO53"/>
  <c r="AQ53"/>
  <c r="D53"/>
  <c r="V53"/>
  <c r="CD53"/>
  <c r="CB53"/>
  <c r="CA53"/>
  <c r="BY53"/>
  <c r="BX53"/>
  <c r="BU53"/>
  <c r="BS53"/>
  <c r="BR53"/>
  <c r="AS53"/>
  <c r="AU53"/>
  <c r="F53"/>
  <c r="BO53"/>
  <c r="BN53"/>
  <c r="BK53"/>
  <c r="BJ53"/>
  <c r="BG53"/>
  <c r="BF53"/>
  <c r="BC53"/>
  <c r="BB53"/>
  <c r="AV53"/>
  <c r="AT53"/>
  <c r="E53"/>
  <c r="AR53"/>
  <c r="AP53"/>
  <c r="AN53"/>
  <c r="AM53"/>
  <c r="AJ53"/>
  <c r="AI53"/>
  <c r="AF53"/>
  <c r="AE53"/>
  <c r="AB53"/>
  <c r="Z53"/>
  <c r="Y53"/>
  <c r="T53"/>
  <c r="R53"/>
  <c r="Q53"/>
  <c r="L53"/>
  <c r="I53"/>
  <c r="H53"/>
  <c r="B53"/>
  <c r="AO51"/>
  <c r="AQ51"/>
  <c r="D51"/>
  <c r="C52"/>
  <c r="N52"/>
  <c r="CT52"/>
  <c r="CQ52"/>
  <c r="CN52"/>
  <c r="CK52"/>
  <c r="CI52"/>
  <c r="CG52"/>
  <c r="V52"/>
  <c r="CD52"/>
  <c r="CB52"/>
  <c r="CA52"/>
  <c r="BY52"/>
  <c r="BX52"/>
  <c r="BU52"/>
  <c r="BS52"/>
  <c r="BR52"/>
  <c r="AS52"/>
  <c r="AU52"/>
  <c r="F52"/>
  <c r="BO52"/>
  <c r="BN52"/>
  <c r="BK52"/>
  <c r="BJ52"/>
  <c r="BG52"/>
  <c r="BF52"/>
  <c r="BC52"/>
  <c r="BB52"/>
  <c r="AY52"/>
  <c r="AW52"/>
  <c r="AV52"/>
  <c r="AT52"/>
  <c r="E52"/>
  <c r="AR52"/>
  <c r="AP52"/>
  <c r="AN52"/>
  <c r="AM52"/>
  <c r="AJ52"/>
  <c r="AI52"/>
  <c r="AF52"/>
  <c r="AE52"/>
  <c r="AB52"/>
  <c r="Z52"/>
  <c r="Y52"/>
  <c r="T52"/>
  <c r="R52"/>
  <c r="Q52"/>
  <c r="L52"/>
  <c r="I52"/>
  <c r="H52"/>
  <c r="B52"/>
  <c r="AO50"/>
  <c r="AQ50"/>
  <c r="D50"/>
  <c r="C51"/>
  <c r="N51"/>
  <c r="CT51"/>
  <c r="CQ51"/>
  <c r="CN51"/>
  <c r="CK51"/>
  <c r="CI51"/>
  <c r="CG51"/>
  <c r="V51"/>
  <c r="CD51"/>
  <c r="CB51"/>
  <c r="CA51"/>
  <c r="BY51"/>
  <c r="BX51"/>
  <c r="BU51"/>
  <c r="BS51"/>
  <c r="BR51"/>
  <c r="AS51"/>
  <c r="AU51"/>
  <c r="F51"/>
  <c r="BO51"/>
  <c r="BN51"/>
  <c r="BK51"/>
  <c r="BJ51"/>
  <c r="BG51"/>
  <c r="BF51"/>
  <c r="BC51"/>
  <c r="BB51"/>
  <c r="AV51"/>
  <c r="AT51"/>
  <c r="E51"/>
  <c r="AR51"/>
  <c r="AP51"/>
  <c r="AN51"/>
  <c r="AM51"/>
  <c r="AJ51"/>
  <c r="AI51"/>
  <c r="AF51"/>
  <c r="AE51"/>
  <c r="AB51"/>
  <c r="Z51"/>
  <c r="Y51"/>
  <c r="T51"/>
  <c r="R51"/>
  <c r="Q51"/>
  <c r="L51"/>
  <c r="I51"/>
  <c r="H51"/>
  <c r="B51"/>
  <c r="AO49"/>
  <c r="AQ49"/>
  <c r="D49"/>
  <c r="C50"/>
  <c r="N50"/>
  <c r="CT50"/>
  <c r="CQ50"/>
  <c r="CN50"/>
  <c r="CK50"/>
  <c r="CI50"/>
  <c r="CG50"/>
  <c r="V50"/>
  <c r="CD50"/>
  <c r="CB50"/>
  <c r="CA50"/>
  <c r="BY50"/>
  <c r="BX50"/>
  <c r="BU50"/>
  <c r="BS50"/>
  <c r="BR50"/>
  <c r="AS50"/>
  <c r="AU50"/>
  <c r="F50"/>
  <c r="BO50"/>
  <c r="BN50"/>
  <c r="BK50"/>
  <c r="BJ50"/>
  <c r="BG50"/>
  <c r="BF50"/>
  <c r="BC50"/>
  <c r="BB50"/>
  <c r="AV50"/>
  <c r="AT50"/>
  <c r="E50"/>
  <c r="AR50"/>
  <c r="AP50"/>
  <c r="AN50"/>
  <c r="AM50"/>
  <c r="AJ50"/>
  <c r="AI50"/>
  <c r="AF50"/>
  <c r="AE50"/>
  <c r="AB50"/>
  <c r="Z50"/>
  <c r="Y50"/>
  <c r="T50"/>
  <c r="R50"/>
  <c r="Q50"/>
  <c r="L50"/>
  <c r="I50"/>
  <c r="H50"/>
  <c r="B50"/>
  <c r="AO48"/>
  <c r="AQ48"/>
  <c r="D48"/>
  <c r="C49"/>
  <c r="N49"/>
  <c r="CT49"/>
  <c r="CQ49"/>
  <c r="CN49"/>
  <c r="CK49"/>
  <c r="CI49"/>
  <c r="CG49"/>
  <c r="V49"/>
  <c r="CD49"/>
  <c r="CB49"/>
  <c r="CA49"/>
  <c r="BY49"/>
  <c r="BX49"/>
  <c r="BU49"/>
  <c r="BS49"/>
  <c r="BR49"/>
  <c r="AS49"/>
  <c r="AU49"/>
  <c r="F49"/>
  <c r="BO49"/>
  <c r="BN49"/>
  <c r="BK49"/>
  <c r="BJ49"/>
  <c r="BG49"/>
  <c r="BF49"/>
  <c r="BC49"/>
  <c r="BB49"/>
  <c r="AV49"/>
  <c r="AT49"/>
  <c r="E49"/>
  <c r="AR49"/>
  <c r="AP49"/>
  <c r="AN49"/>
  <c r="AM49"/>
  <c r="AJ49"/>
  <c r="AI49"/>
  <c r="AF49"/>
  <c r="AE49"/>
  <c r="AB49"/>
  <c r="Z49"/>
  <c r="Y49"/>
  <c r="T49"/>
  <c r="R49"/>
  <c r="Q49"/>
  <c r="L49"/>
  <c r="I49"/>
  <c r="H49"/>
  <c r="B49"/>
  <c r="CT48"/>
  <c r="CQ48"/>
  <c r="CN48"/>
  <c r="CK48"/>
  <c r="CI48"/>
  <c r="CG48"/>
  <c r="V48"/>
  <c r="CD48"/>
  <c r="CB48"/>
  <c r="CA48"/>
  <c r="BY48"/>
  <c r="BX48"/>
  <c r="BU48"/>
  <c r="BS48"/>
  <c r="BR48"/>
  <c r="AS48"/>
  <c r="AU48"/>
  <c r="F48"/>
  <c r="BO48"/>
  <c r="BN48"/>
  <c r="BK48"/>
  <c r="BJ48"/>
  <c r="BG48"/>
  <c r="BF48"/>
  <c r="BC48"/>
  <c r="BB48"/>
  <c r="AV48"/>
  <c r="AT48"/>
  <c r="E48"/>
  <c r="AR48"/>
  <c r="AP48"/>
  <c r="AN48"/>
  <c r="AM48"/>
  <c r="AJ48"/>
  <c r="AI48"/>
  <c r="AF48"/>
  <c r="AE48"/>
  <c r="AB48"/>
  <c r="Z48"/>
  <c r="Y48"/>
  <c r="T48"/>
  <c r="R48"/>
  <c r="Q48"/>
  <c r="N48"/>
  <c r="L48"/>
  <c r="I48"/>
  <c r="H48"/>
  <c r="C48"/>
  <c r="B48"/>
  <c r="CT47"/>
  <c r="CQ47"/>
  <c r="CN47"/>
  <c r="CK47"/>
  <c r="CI47"/>
  <c r="CG47"/>
  <c r="CD47"/>
  <c r="CB47"/>
  <c r="CA47"/>
  <c r="BY47"/>
  <c r="BX47"/>
  <c r="BU47"/>
  <c r="BS47"/>
  <c r="BR47"/>
  <c r="AO47"/>
  <c r="AS47"/>
  <c r="AU47"/>
  <c r="F47"/>
  <c r="BO47"/>
  <c r="BN47"/>
  <c r="BK47"/>
  <c r="BJ47"/>
  <c r="BG47"/>
  <c r="BF47"/>
  <c r="BC47"/>
  <c r="BB47"/>
  <c r="AV47"/>
  <c r="AT47"/>
  <c r="AQ47"/>
  <c r="E47"/>
  <c r="AR47"/>
  <c r="AP47"/>
  <c r="AN47"/>
  <c r="AM47"/>
  <c r="AJ47"/>
  <c r="AI47"/>
  <c r="AF47"/>
  <c r="AE47"/>
  <c r="AB47"/>
  <c r="Z47"/>
  <c r="Y47"/>
  <c r="V47"/>
  <c r="T47"/>
  <c r="R47"/>
  <c r="Q47"/>
  <c r="N47"/>
  <c r="L47"/>
  <c r="I47"/>
  <c r="H47"/>
  <c r="D47"/>
  <c r="C47"/>
  <c r="B47"/>
  <c r="CT46"/>
  <c r="CQ46"/>
  <c r="CN46"/>
  <c r="CK46"/>
  <c r="CI46"/>
  <c r="CG46"/>
  <c r="CD46"/>
  <c r="CB46"/>
  <c r="CA46"/>
  <c r="BY46"/>
  <c r="BX46"/>
  <c r="BU46"/>
  <c r="BS46"/>
  <c r="BR46"/>
  <c r="AO46"/>
  <c r="AS46"/>
  <c r="AU46"/>
  <c r="F46"/>
  <c r="BO46"/>
  <c r="BN46"/>
  <c r="BK46"/>
  <c r="BJ46"/>
  <c r="BG46"/>
  <c r="BF46"/>
  <c r="BC46"/>
  <c r="BB46"/>
  <c r="AV46"/>
  <c r="AT46"/>
  <c r="AQ46"/>
  <c r="E46"/>
  <c r="AR46"/>
  <c r="AP46"/>
  <c r="AN46"/>
  <c r="AM46"/>
  <c r="AJ46"/>
  <c r="AI46"/>
  <c r="AF46"/>
  <c r="AE46"/>
  <c r="AB46"/>
  <c r="Z46"/>
  <c r="Y46"/>
  <c r="V46"/>
  <c r="T46"/>
  <c r="R46"/>
  <c r="Q46"/>
  <c r="N46"/>
  <c r="L46"/>
  <c r="I46"/>
  <c r="H46"/>
  <c r="D46"/>
  <c r="C46"/>
  <c r="B46"/>
  <c r="CT45"/>
  <c r="CQ45"/>
  <c r="CN45"/>
  <c r="CK45"/>
  <c r="CI45"/>
  <c r="CG45"/>
  <c r="CD45"/>
  <c r="CB45"/>
  <c r="CA45"/>
  <c r="BY45"/>
  <c r="BX45"/>
  <c r="BU45"/>
  <c r="BS45"/>
  <c r="BR45"/>
  <c r="AO45"/>
  <c r="AS45"/>
  <c r="AU45"/>
  <c r="F45"/>
  <c r="BO45"/>
  <c r="BN45"/>
  <c r="BK45"/>
  <c r="BJ45"/>
  <c r="BG45"/>
  <c r="BF45"/>
  <c r="BC45"/>
  <c r="BB45"/>
  <c r="AV45"/>
  <c r="AT45"/>
  <c r="AQ45"/>
  <c r="E45"/>
  <c r="AR45"/>
  <c r="AP45"/>
  <c r="AN45"/>
  <c r="AM45"/>
  <c r="AJ45"/>
  <c r="AI45"/>
  <c r="AF45"/>
  <c r="AE45"/>
  <c r="AB45"/>
  <c r="Z45"/>
  <c r="Y45"/>
  <c r="V45"/>
  <c r="U45"/>
  <c r="T45"/>
  <c r="R45"/>
  <c r="Q45"/>
  <c r="N45"/>
  <c r="M45"/>
  <c r="L45"/>
  <c r="I45"/>
  <c r="H45"/>
  <c r="D45"/>
  <c r="C45"/>
  <c r="B45"/>
  <c r="CT44"/>
  <c r="CQ44"/>
  <c r="CN44"/>
  <c r="CK44"/>
  <c r="CI44"/>
  <c r="CG44"/>
  <c r="CD44"/>
  <c r="CB44"/>
  <c r="CA44"/>
  <c r="BY44"/>
  <c r="BX44"/>
  <c r="BU44"/>
  <c r="BS44"/>
  <c r="BR44"/>
  <c r="AO44"/>
  <c r="AS44"/>
  <c r="AU44"/>
  <c r="F44"/>
  <c r="BO44"/>
  <c r="BN44"/>
  <c r="BK44"/>
  <c r="BJ44"/>
  <c r="BG44"/>
  <c r="BF44"/>
  <c r="BC44"/>
  <c r="BB44"/>
  <c r="AV44"/>
  <c r="AT44"/>
  <c r="AQ44"/>
  <c r="E44"/>
  <c r="AR44"/>
  <c r="AP44"/>
  <c r="AN44"/>
  <c r="AM44"/>
  <c r="AJ44"/>
  <c r="AI44"/>
  <c r="AF44"/>
  <c r="AE44"/>
  <c r="AB44"/>
  <c r="Z44"/>
  <c r="Y44"/>
  <c r="V44"/>
  <c r="T44"/>
  <c r="R44"/>
  <c r="Q44"/>
  <c r="N44"/>
  <c r="L44"/>
  <c r="I44"/>
  <c r="H44"/>
  <c r="D44"/>
  <c r="C44"/>
  <c r="B44"/>
  <c r="CT43"/>
  <c r="CQ43"/>
  <c r="CN43"/>
  <c r="CK43"/>
  <c r="CI43"/>
  <c r="CG43"/>
  <c r="CD43"/>
  <c r="CB43"/>
  <c r="CA43"/>
  <c r="BY43"/>
  <c r="BX43"/>
  <c r="BU43"/>
  <c r="BS43"/>
  <c r="BR43"/>
  <c r="AO43"/>
  <c r="AS43"/>
  <c r="AU43"/>
  <c r="F43"/>
  <c r="BO43"/>
  <c r="BN43"/>
  <c r="BK43"/>
  <c r="BJ43"/>
  <c r="BG43"/>
  <c r="BF43"/>
  <c r="BC43"/>
  <c r="BB43"/>
  <c r="AV43"/>
  <c r="AT43"/>
  <c r="AQ43"/>
  <c r="E43"/>
  <c r="AR43"/>
  <c r="AP43"/>
  <c r="AN43"/>
  <c r="AM43"/>
  <c r="AJ43"/>
  <c r="AI43"/>
  <c r="AF43"/>
  <c r="AE43"/>
  <c r="AB43"/>
  <c r="Z43"/>
  <c r="Y43"/>
  <c r="V43"/>
  <c r="T43"/>
  <c r="R43"/>
  <c r="Q43"/>
  <c r="N43"/>
  <c r="L43"/>
  <c r="I43"/>
  <c r="H43"/>
  <c r="D43"/>
  <c r="C43"/>
  <c r="B43"/>
  <c r="S41"/>
  <c r="U41"/>
  <c r="D41"/>
  <c r="C42"/>
  <c r="N42"/>
  <c r="CT42"/>
  <c r="CQ42"/>
  <c r="CN42"/>
  <c r="CK42"/>
  <c r="CI42"/>
  <c r="CG42"/>
  <c r="CD42"/>
  <c r="CB42"/>
  <c r="CA42"/>
  <c r="BY42"/>
  <c r="BX42"/>
  <c r="BU42"/>
  <c r="BS42"/>
  <c r="BR42"/>
  <c r="AO42"/>
  <c r="AS42"/>
  <c r="AU42"/>
  <c r="F42"/>
  <c r="BO42"/>
  <c r="BN42"/>
  <c r="BK42"/>
  <c r="BJ42"/>
  <c r="BG42"/>
  <c r="BF42"/>
  <c r="BC42"/>
  <c r="BB42"/>
  <c r="AV42"/>
  <c r="AT42"/>
  <c r="AQ42"/>
  <c r="E42"/>
  <c r="AR42"/>
  <c r="AP42"/>
  <c r="AN42"/>
  <c r="AM42"/>
  <c r="AJ42"/>
  <c r="AI42"/>
  <c r="AF42"/>
  <c r="AE42"/>
  <c r="AB42"/>
  <c r="Z42"/>
  <c r="Y42"/>
  <c r="V42"/>
  <c r="T42"/>
  <c r="R42"/>
  <c r="Q42"/>
  <c r="L42"/>
  <c r="I42"/>
  <c r="H42"/>
  <c r="D42"/>
  <c r="B42"/>
  <c r="J41"/>
  <c r="M41"/>
  <c r="C41"/>
  <c r="N41"/>
  <c r="CT41"/>
  <c r="CR41"/>
  <c r="CS41"/>
  <c r="CQ41"/>
  <c r="CO41"/>
  <c r="CP41"/>
  <c r="CN41"/>
  <c r="CL41"/>
  <c r="CM41"/>
  <c r="CK41"/>
  <c r="CJ41"/>
  <c r="CI41"/>
  <c r="CH41"/>
  <c r="CG41"/>
  <c r="CE41"/>
  <c r="CF41"/>
  <c r="V41"/>
  <c r="CD41"/>
  <c r="CC41"/>
  <c r="G41"/>
  <c r="I41"/>
  <c r="B41"/>
  <c r="CB41"/>
  <c r="CA41"/>
  <c r="BZ41"/>
  <c r="BY41"/>
  <c r="BX41"/>
  <c r="BV41"/>
  <c r="BW41"/>
  <c r="BU41"/>
  <c r="BS41"/>
  <c r="BR41"/>
  <c r="BP41"/>
  <c r="BQ41"/>
  <c r="AO41"/>
  <c r="AS41"/>
  <c r="AU41"/>
  <c r="F41"/>
  <c r="BO41"/>
  <c r="BN41"/>
  <c r="BL41"/>
  <c r="AQ41"/>
  <c r="E41"/>
  <c r="BM41"/>
  <c r="BK41"/>
  <c r="BJ41"/>
  <c r="BH41"/>
  <c r="BI41"/>
  <c r="BG41"/>
  <c r="BF41"/>
  <c r="BD41"/>
  <c r="BE41"/>
  <c r="BC41"/>
  <c r="BB41"/>
  <c r="AZ41"/>
  <c r="BA41"/>
  <c r="AV41"/>
  <c r="AT41"/>
  <c r="AR41"/>
  <c r="AP41"/>
  <c r="AN41"/>
  <c r="AM41"/>
  <c r="AK41"/>
  <c r="AL41"/>
  <c r="AJ41"/>
  <c r="AI41"/>
  <c r="AF41"/>
  <c r="AE41"/>
  <c r="AC41"/>
  <c r="AD41"/>
  <c r="AB41"/>
  <c r="Z41"/>
  <c r="Y41"/>
  <c r="W41"/>
  <c r="X41"/>
  <c r="T41"/>
  <c r="R41"/>
  <c r="Q41"/>
  <c r="O41"/>
  <c r="P41"/>
  <c r="L41"/>
  <c r="H41"/>
  <c r="J38"/>
  <c r="M38"/>
  <c r="C38"/>
  <c r="C40"/>
  <c r="N40"/>
  <c r="CT40"/>
  <c r="CQ40"/>
  <c r="CN40"/>
  <c r="CK40"/>
  <c r="CI40"/>
  <c r="CG40"/>
  <c r="S38"/>
  <c r="U38"/>
  <c r="D38"/>
  <c r="D40"/>
  <c r="V40"/>
  <c r="CD40"/>
  <c r="CB40"/>
  <c r="CA40"/>
  <c r="BY40"/>
  <c r="BX40"/>
  <c r="BU40"/>
  <c r="BS40"/>
  <c r="BR40"/>
  <c r="AO40"/>
  <c r="AS40"/>
  <c r="AU40"/>
  <c r="F40"/>
  <c r="BO40"/>
  <c r="BN40"/>
  <c r="BK40"/>
  <c r="BJ40"/>
  <c r="BG40"/>
  <c r="BF40"/>
  <c r="BC40"/>
  <c r="BB40"/>
  <c r="AV40"/>
  <c r="AT40"/>
  <c r="AQ40"/>
  <c r="E40"/>
  <c r="AR40"/>
  <c r="AP40"/>
  <c r="AN40"/>
  <c r="AM40"/>
  <c r="AJ40"/>
  <c r="AI40"/>
  <c r="AF40"/>
  <c r="AE40"/>
  <c r="AB40"/>
  <c r="Z40"/>
  <c r="Y40"/>
  <c r="T40"/>
  <c r="R40"/>
  <c r="Q40"/>
  <c r="L40"/>
  <c r="I40"/>
  <c r="H40"/>
  <c r="B40"/>
  <c r="C39"/>
  <c r="N39"/>
  <c r="CT39"/>
  <c r="CQ39"/>
  <c r="CN39"/>
  <c r="CK39"/>
  <c r="CI39"/>
  <c r="CG39"/>
  <c r="D39"/>
  <c r="V39"/>
  <c r="CD39"/>
  <c r="CB39"/>
  <c r="CA39"/>
  <c r="BY39"/>
  <c r="BX39"/>
  <c r="BU39"/>
  <c r="BS39"/>
  <c r="BR39"/>
  <c r="AO39"/>
  <c r="AS39"/>
  <c r="AU39"/>
  <c r="F39"/>
  <c r="BO39"/>
  <c r="BN39"/>
  <c r="BK39"/>
  <c r="BJ39"/>
  <c r="BG39"/>
  <c r="BF39"/>
  <c r="BC39"/>
  <c r="BB39"/>
  <c r="AV39"/>
  <c r="AT39"/>
  <c r="AQ39"/>
  <c r="E39"/>
  <c r="AR39"/>
  <c r="AP39"/>
  <c r="AN39"/>
  <c r="AM39"/>
  <c r="AJ39"/>
  <c r="AI39"/>
  <c r="AF39"/>
  <c r="AE39"/>
  <c r="AB39"/>
  <c r="Z39"/>
  <c r="Y39"/>
  <c r="T39"/>
  <c r="R39"/>
  <c r="Q39"/>
  <c r="L39"/>
  <c r="I39"/>
  <c r="H39"/>
  <c r="B39"/>
  <c r="N38"/>
  <c r="CT38"/>
  <c r="CR38"/>
  <c r="CS38"/>
  <c r="CQ38"/>
  <c r="CO38"/>
  <c r="CP38"/>
  <c r="CN38"/>
  <c r="CL38"/>
  <c r="CM38"/>
  <c r="CK38"/>
  <c r="CJ38"/>
  <c r="CI38"/>
  <c r="CH38"/>
  <c r="CG38"/>
  <c r="CE38"/>
  <c r="CF38"/>
  <c r="V38"/>
  <c r="CD38"/>
  <c r="CC38"/>
  <c r="G38"/>
  <c r="I38"/>
  <c r="B38"/>
  <c r="CB38"/>
  <c r="CA38"/>
  <c r="BZ38"/>
  <c r="BY38"/>
  <c r="BX38"/>
  <c r="BV38"/>
  <c r="BW38"/>
  <c r="BU38"/>
  <c r="BS38"/>
  <c r="BR38"/>
  <c r="BP38"/>
  <c r="BQ38"/>
  <c r="AO38"/>
  <c r="AS38"/>
  <c r="AU38"/>
  <c r="F38"/>
  <c r="BO38"/>
  <c r="BN38"/>
  <c r="BL38"/>
  <c r="AQ38"/>
  <c r="E38"/>
  <c r="BM38"/>
  <c r="BK38"/>
  <c r="BJ38"/>
  <c r="BH38"/>
  <c r="BI38"/>
  <c r="BG38"/>
  <c r="BF38"/>
  <c r="BD38"/>
  <c r="BE38"/>
  <c r="BC38"/>
  <c r="BB38"/>
  <c r="AZ38"/>
  <c r="BA38"/>
  <c r="AV38"/>
  <c r="AT38"/>
  <c r="AR38"/>
  <c r="AP38"/>
  <c r="AN38"/>
  <c r="AM38"/>
  <c r="AK38"/>
  <c r="AL38"/>
  <c r="AJ38"/>
  <c r="AI38"/>
  <c r="AG38"/>
  <c r="AH38"/>
  <c r="AF38"/>
  <c r="AE38"/>
  <c r="AC38"/>
  <c r="AD38"/>
  <c r="AB38"/>
  <c r="Z38"/>
  <c r="Y38"/>
  <c r="W38"/>
  <c r="X38"/>
  <c r="T38"/>
  <c r="R38"/>
  <c r="Q38"/>
  <c r="O38"/>
  <c r="P38"/>
  <c r="L38"/>
  <c r="H38"/>
  <c r="C37"/>
  <c r="N37"/>
  <c r="CT37"/>
  <c r="CQ37"/>
  <c r="CN37"/>
  <c r="CK37"/>
  <c r="CI37"/>
  <c r="CG37"/>
  <c r="D37"/>
  <c r="V37"/>
  <c r="CD37"/>
  <c r="CB37"/>
  <c r="CA37"/>
  <c r="BY37"/>
  <c r="BX37"/>
  <c r="BU37"/>
  <c r="BS37"/>
  <c r="BR37"/>
  <c r="AO37"/>
  <c r="AS37"/>
  <c r="AU37"/>
  <c r="F37"/>
  <c r="BO37"/>
  <c r="BN37"/>
  <c r="BK37"/>
  <c r="BJ37"/>
  <c r="BG37"/>
  <c r="BF37"/>
  <c r="BC37"/>
  <c r="BB37"/>
  <c r="AV37"/>
  <c r="AT37"/>
  <c r="AQ37"/>
  <c r="E37"/>
  <c r="AR37"/>
  <c r="AP37"/>
  <c r="AN37"/>
  <c r="AM37"/>
  <c r="AJ37"/>
  <c r="AI37"/>
  <c r="AF37"/>
  <c r="AE37"/>
  <c r="AB37"/>
  <c r="Z37"/>
  <c r="Y37"/>
  <c r="T37"/>
  <c r="R37"/>
  <c r="Q37"/>
  <c r="L37"/>
  <c r="I37"/>
  <c r="H37"/>
  <c r="B37"/>
  <c r="C36"/>
  <c r="N36"/>
  <c r="CT36"/>
  <c r="CQ36"/>
  <c r="CN36"/>
  <c r="CK36"/>
  <c r="CI36"/>
  <c r="CG36"/>
  <c r="D36"/>
  <c r="V36"/>
  <c r="CD36"/>
  <c r="CB36"/>
  <c r="CA36"/>
  <c r="BY36"/>
  <c r="BX36"/>
  <c r="BU36"/>
  <c r="BS36"/>
  <c r="BR36"/>
  <c r="AO36"/>
  <c r="AS36"/>
  <c r="AU36"/>
  <c r="F36"/>
  <c r="BO36"/>
  <c r="BN36"/>
  <c r="BK36"/>
  <c r="BJ36"/>
  <c r="BG36"/>
  <c r="BF36"/>
  <c r="BC36"/>
  <c r="BB36"/>
  <c r="AV36"/>
  <c r="AT36"/>
  <c r="AQ36"/>
  <c r="E36"/>
  <c r="AR36"/>
  <c r="AP36"/>
  <c r="AN36"/>
  <c r="AM36"/>
  <c r="AJ36"/>
  <c r="AI36"/>
  <c r="AF36"/>
  <c r="AE36"/>
  <c r="AB36"/>
  <c r="Z36"/>
  <c r="Y36"/>
  <c r="T36"/>
  <c r="R36"/>
  <c r="Q36"/>
  <c r="L36"/>
  <c r="I36"/>
  <c r="H36"/>
  <c r="B36"/>
  <c r="C35"/>
  <c r="N35"/>
  <c r="CT35"/>
  <c r="CQ35"/>
  <c r="CN35"/>
  <c r="CK35"/>
  <c r="CI35"/>
  <c r="CG35"/>
  <c r="D35"/>
  <c r="V35"/>
  <c r="CD35"/>
  <c r="CB35"/>
  <c r="CA35"/>
  <c r="BY35"/>
  <c r="BX35"/>
  <c r="BU35"/>
  <c r="BS35"/>
  <c r="BR35"/>
  <c r="AO35"/>
  <c r="AS35"/>
  <c r="AU35"/>
  <c r="F35"/>
  <c r="BO35"/>
  <c r="BN35"/>
  <c r="BK35"/>
  <c r="BJ35"/>
  <c r="BG35"/>
  <c r="BF35"/>
  <c r="BC35"/>
  <c r="BB35"/>
  <c r="AV35"/>
  <c r="AT35"/>
  <c r="AQ35"/>
  <c r="E35"/>
  <c r="AR35"/>
  <c r="AP35"/>
  <c r="AN35"/>
  <c r="AM35"/>
  <c r="AJ35"/>
  <c r="AI35"/>
  <c r="AF35"/>
  <c r="AE35"/>
  <c r="AB35"/>
  <c r="Z35"/>
  <c r="Y35"/>
  <c r="T35"/>
  <c r="R35"/>
  <c r="Q35"/>
  <c r="L35"/>
  <c r="I35"/>
  <c r="H35"/>
  <c r="B35"/>
  <c r="C34"/>
  <c r="N34"/>
  <c r="CT34"/>
  <c r="CQ34"/>
  <c r="CN34"/>
  <c r="CK34"/>
  <c r="CI34"/>
  <c r="CG34"/>
  <c r="D34"/>
  <c r="V34"/>
  <c r="CD34"/>
  <c r="CB34"/>
  <c r="CA34"/>
  <c r="BY34"/>
  <c r="BX34"/>
  <c r="BU34"/>
  <c r="BS34"/>
  <c r="BR34"/>
  <c r="AO34"/>
  <c r="AS34"/>
  <c r="AU34"/>
  <c r="F34"/>
  <c r="BO34"/>
  <c r="BN34"/>
  <c r="BK34"/>
  <c r="BJ34"/>
  <c r="BG34"/>
  <c r="BF34"/>
  <c r="BC34"/>
  <c r="BB34"/>
  <c r="AV34"/>
  <c r="AT34"/>
  <c r="AQ34"/>
  <c r="E34"/>
  <c r="AR34"/>
  <c r="AP34"/>
  <c r="AN34"/>
  <c r="AM34"/>
  <c r="AJ34"/>
  <c r="AI34"/>
  <c r="AF34"/>
  <c r="AE34"/>
  <c r="AB34"/>
  <c r="Z34"/>
  <c r="Y34"/>
  <c r="T34"/>
  <c r="R34"/>
  <c r="Q34"/>
  <c r="L34"/>
  <c r="I34"/>
  <c r="H34"/>
  <c r="B34"/>
  <c r="C33"/>
  <c r="N33"/>
  <c r="CT33"/>
  <c r="CQ33"/>
  <c r="CN33"/>
  <c r="CK33"/>
  <c r="CI33"/>
  <c r="CG33"/>
  <c r="D33"/>
  <c r="V33"/>
  <c r="CD33"/>
  <c r="CB33"/>
  <c r="CA33"/>
  <c r="BY33"/>
  <c r="BX33"/>
  <c r="BU33"/>
  <c r="BS33"/>
  <c r="BR33"/>
  <c r="AO33"/>
  <c r="AS33"/>
  <c r="AU33"/>
  <c r="F33"/>
  <c r="BO33"/>
  <c r="BN33"/>
  <c r="BK33"/>
  <c r="BJ33"/>
  <c r="BG33"/>
  <c r="BF33"/>
  <c r="BC33"/>
  <c r="BB33"/>
  <c r="AV33"/>
  <c r="AT33"/>
  <c r="AQ33"/>
  <c r="E33"/>
  <c r="AR33"/>
  <c r="AP33"/>
  <c r="AN33"/>
  <c r="AM33"/>
  <c r="AJ33"/>
  <c r="AI33"/>
  <c r="AF33"/>
  <c r="AE33"/>
  <c r="AB33"/>
  <c r="Z33"/>
  <c r="Y33"/>
  <c r="T33"/>
  <c r="R33"/>
  <c r="Q33"/>
  <c r="L33"/>
  <c r="I33"/>
  <c r="H33"/>
  <c r="B33"/>
  <c r="CT32"/>
  <c r="CQ32"/>
  <c r="CN32"/>
  <c r="CK32"/>
  <c r="CI32"/>
  <c r="CG32"/>
  <c r="CD32"/>
  <c r="CB32"/>
  <c r="CA32"/>
  <c r="BY32"/>
  <c r="BX32"/>
  <c r="BU32"/>
  <c r="BS32"/>
  <c r="BR32"/>
  <c r="AO32"/>
  <c r="AS32"/>
  <c r="AU32"/>
  <c r="F32"/>
  <c r="BO32"/>
  <c r="BN32"/>
  <c r="BK32"/>
  <c r="BJ32"/>
  <c r="BG32"/>
  <c r="BF32"/>
  <c r="BC32"/>
  <c r="BB32"/>
  <c r="AV32"/>
  <c r="AT32"/>
  <c r="AQ32"/>
  <c r="E32"/>
  <c r="AR32"/>
  <c r="AP32"/>
  <c r="AN32"/>
  <c r="AM32"/>
  <c r="AJ32"/>
  <c r="AI32"/>
  <c r="AF32"/>
  <c r="AE32"/>
  <c r="AB32"/>
  <c r="Z32"/>
  <c r="Y32"/>
  <c r="V32"/>
  <c r="U32"/>
  <c r="T32"/>
  <c r="R32"/>
  <c r="Q32"/>
  <c r="N32"/>
  <c r="M32"/>
  <c r="L32"/>
  <c r="I32"/>
  <c r="H32"/>
  <c r="D32"/>
  <c r="C32"/>
  <c r="B32"/>
  <c r="CT31"/>
  <c r="CQ31"/>
  <c r="CN31"/>
  <c r="CK31"/>
  <c r="CI31"/>
  <c r="CG31"/>
  <c r="CD31"/>
  <c r="CB31"/>
  <c r="CA31"/>
  <c r="BY31"/>
  <c r="BX31"/>
  <c r="BU31"/>
  <c r="BS31"/>
  <c r="BR31"/>
  <c r="AO31"/>
  <c r="AS31"/>
  <c r="AU31"/>
  <c r="F31"/>
  <c r="BO31"/>
  <c r="BN31"/>
  <c r="BK31"/>
  <c r="BJ31"/>
  <c r="BG31"/>
  <c r="BF31"/>
  <c r="BC31"/>
  <c r="BB31"/>
  <c r="AV31"/>
  <c r="AT31"/>
  <c r="AQ31"/>
  <c r="E31"/>
  <c r="AR31"/>
  <c r="AP31"/>
  <c r="AN31"/>
  <c r="AM31"/>
  <c r="AJ31"/>
  <c r="AI31"/>
  <c r="AF31"/>
  <c r="AE31"/>
  <c r="AB31"/>
  <c r="Z31"/>
  <c r="Y31"/>
  <c r="V31"/>
  <c r="T31"/>
  <c r="R31"/>
  <c r="Q31"/>
  <c r="N31"/>
  <c r="L31"/>
  <c r="I31"/>
  <c r="H31"/>
  <c r="D31"/>
  <c r="C31"/>
  <c r="B31"/>
  <c r="CT30"/>
  <c r="CQ30"/>
  <c r="CN30"/>
  <c r="CK30"/>
  <c r="CI30"/>
  <c r="CG30"/>
  <c r="CD30"/>
  <c r="CB30"/>
  <c r="CA30"/>
  <c r="BY30"/>
  <c r="BX30"/>
  <c r="BU30"/>
  <c r="BS30"/>
  <c r="BR30"/>
  <c r="AO30"/>
  <c r="AS30"/>
  <c r="AU30"/>
  <c r="F30"/>
  <c r="BO30"/>
  <c r="BN30"/>
  <c r="BK30"/>
  <c r="BJ30"/>
  <c r="BG30"/>
  <c r="BF30"/>
  <c r="BC30"/>
  <c r="BB30"/>
  <c r="AV30"/>
  <c r="AT30"/>
  <c r="AQ30"/>
  <c r="E30"/>
  <c r="AR30"/>
  <c r="AP30"/>
  <c r="AN30"/>
  <c r="AM30"/>
  <c r="AJ30"/>
  <c r="AI30"/>
  <c r="AF30"/>
  <c r="AE30"/>
  <c r="AB30"/>
  <c r="Z30"/>
  <c r="Y30"/>
  <c r="V30"/>
  <c r="T30"/>
  <c r="R30"/>
  <c r="Q30"/>
  <c r="N30"/>
  <c r="L30"/>
  <c r="I30"/>
  <c r="H30"/>
  <c r="D30"/>
  <c r="C30"/>
  <c r="B30"/>
  <c r="CT29"/>
  <c r="CQ29"/>
  <c r="CN29"/>
  <c r="CK29"/>
  <c r="CI29"/>
  <c r="CG29"/>
  <c r="CD29"/>
  <c r="CB29"/>
  <c r="CA29"/>
  <c r="BY29"/>
  <c r="BX29"/>
  <c r="BU29"/>
  <c r="BS29"/>
  <c r="BR29"/>
  <c r="AO29"/>
  <c r="AS29"/>
  <c r="AU29"/>
  <c r="F29"/>
  <c r="BO29"/>
  <c r="BN29"/>
  <c r="BK29"/>
  <c r="BJ29"/>
  <c r="BG29"/>
  <c r="BF29"/>
  <c r="BC29"/>
  <c r="BB29"/>
  <c r="AV29"/>
  <c r="AT29"/>
  <c r="AQ29"/>
  <c r="E29"/>
  <c r="AR29"/>
  <c r="AP29"/>
  <c r="AN29"/>
  <c r="AM29"/>
  <c r="AJ29"/>
  <c r="AI29"/>
  <c r="AF29"/>
  <c r="AE29"/>
  <c r="AB29"/>
  <c r="Z29"/>
  <c r="Y29"/>
  <c r="V29"/>
  <c r="T29"/>
  <c r="R29"/>
  <c r="Q29"/>
  <c r="N29"/>
  <c r="L29"/>
  <c r="I29"/>
  <c r="H29"/>
  <c r="D29"/>
  <c r="C29"/>
  <c r="B29"/>
  <c r="CT28"/>
  <c r="CQ28"/>
  <c r="CN28"/>
  <c r="CK28"/>
  <c r="CI28"/>
  <c r="CG28"/>
  <c r="CD28"/>
  <c r="CB28"/>
  <c r="CA28"/>
  <c r="BY28"/>
  <c r="BX28"/>
  <c r="BU28"/>
  <c r="BS28"/>
  <c r="BR28"/>
  <c r="AO28"/>
  <c r="AS28"/>
  <c r="AU28"/>
  <c r="F28"/>
  <c r="BO28"/>
  <c r="BN28"/>
  <c r="BK28"/>
  <c r="BJ28"/>
  <c r="BG28"/>
  <c r="BF28"/>
  <c r="BC28"/>
  <c r="BB28"/>
  <c r="AV28"/>
  <c r="AT28"/>
  <c r="AQ28"/>
  <c r="E28"/>
  <c r="AR28"/>
  <c r="AP28"/>
  <c r="AN28"/>
  <c r="AM28"/>
  <c r="AJ28"/>
  <c r="AI28"/>
  <c r="AF28"/>
  <c r="AE28"/>
  <c r="AB28"/>
  <c r="Z28"/>
  <c r="Y28"/>
  <c r="V28"/>
  <c r="U28"/>
  <c r="T28"/>
  <c r="R28"/>
  <c r="Q28"/>
  <c r="N28"/>
  <c r="M28"/>
  <c r="L28"/>
  <c r="I28"/>
  <c r="H28"/>
  <c r="D28"/>
  <c r="C28"/>
  <c r="B28"/>
  <c r="CT27"/>
  <c r="CQ27"/>
  <c r="CN27"/>
  <c r="CK27"/>
  <c r="CI27"/>
  <c r="CG27"/>
  <c r="CD27"/>
  <c r="CB27"/>
  <c r="CA27"/>
  <c r="BY27"/>
  <c r="BX27"/>
  <c r="BU27"/>
  <c r="BS27"/>
  <c r="BR27"/>
  <c r="AO27"/>
  <c r="AS27"/>
  <c r="AU27"/>
  <c r="F27"/>
  <c r="BO27"/>
  <c r="BN27"/>
  <c r="BK27"/>
  <c r="BJ27"/>
  <c r="BG27"/>
  <c r="BF27"/>
  <c r="BC27"/>
  <c r="BB27"/>
  <c r="AV27"/>
  <c r="AT27"/>
  <c r="AQ27"/>
  <c r="E27"/>
  <c r="AR27"/>
  <c r="AP27"/>
  <c r="AN27"/>
  <c r="AM27"/>
  <c r="AJ27"/>
  <c r="AI27"/>
  <c r="AF27"/>
  <c r="AE27"/>
  <c r="AB27"/>
  <c r="Z27"/>
  <c r="Y27"/>
  <c r="V27"/>
  <c r="T27"/>
  <c r="R27"/>
  <c r="Q27"/>
  <c r="N27"/>
  <c r="L27"/>
  <c r="I27"/>
  <c r="H27"/>
  <c r="D27"/>
  <c r="C27"/>
  <c r="B27"/>
  <c r="CT26"/>
  <c r="CQ26"/>
  <c r="CN26"/>
  <c r="CK26"/>
  <c r="CI26"/>
  <c r="CG26"/>
  <c r="CD26"/>
  <c r="CB26"/>
  <c r="CA26"/>
  <c r="BY26"/>
  <c r="BX26"/>
  <c r="BU26"/>
  <c r="BS26"/>
  <c r="BR26"/>
  <c r="AO26"/>
  <c r="AS26"/>
  <c r="AU26"/>
  <c r="F26"/>
  <c r="BO26"/>
  <c r="BN26"/>
  <c r="BK26"/>
  <c r="BJ26"/>
  <c r="BG26"/>
  <c r="BF26"/>
  <c r="BC26"/>
  <c r="BB26"/>
  <c r="AV26"/>
  <c r="AT26"/>
  <c r="AQ26"/>
  <c r="E26"/>
  <c r="AR26"/>
  <c r="AP26"/>
  <c r="AN26"/>
  <c r="AM26"/>
  <c r="AJ26"/>
  <c r="AI26"/>
  <c r="AF26"/>
  <c r="AE26"/>
  <c r="AB26"/>
  <c r="Z26"/>
  <c r="Y26"/>
  <c r="V26"/>
  <c r="T26"/>
  <c r="R26"/>
  <c r="Q26"/>
  <c r="N26"/>
  <c r="L26"/>
  <c r="I26"/>
  <c r="H26"/>
  <c r="D26"/>
  <c r="C26"/>
  <c r="B26"/>
  <c r="CT25"/>
  <c r="CQ25"/>
  <c r="CN25"/>
  <c r="CK25"/>
  <c r="CI25"/>
  <c r="CG25"/>
  <c r="CD25"/>
  <c r="CB25"/>
  <c r="CA25"/>
  <c r="BY25"/>
  <c r="BX25"/>
  <c r="BU25"/>
  <c r="BS25"/>
  <c r="BR25"/>
  <c r="AO25"/>
  <c r="AS25"/>
  <c r="AU25"/>
  <c r="F25"/>
  <c r="BO25"/>
  <c r="BN25"/>
  <c r="BK25"/>
  <c r="BJ25"/>
  <c r="BG25"/>
  <c r="BF25"/>
  <c r="BC25"/>
  <c r="BB25"/>
  <c r="AV25"/>
  <c r="AT25"/>
  <c r="AQ25"/>
  <c r="E25"/>
  <c r="AR25"/>
  <c r="AP25"/>
  <c r="AN25"/>
  <c r="AM25"/>
  <c r="AJ25"/>
  <c r="AI25"/>
  <c r="AF25"/>
  <c r="AE25"/>
  <c r="AB25"/>
  <c r="Z25"/>
  <c r="Y25"/>
  <c r="V25"/>
  <c r="U25"/>
  <c r="T25"/>
  <c r="R25"/>
  <c r="Q25"/>
  <c r="N25"/>
  <c r="M25"/>
  <c r="L25"/>
  <c r="I25"/>
  <c r="H25"/>
  <c r="D25"/>
  <c r="C25"/>
  <c r="B25"/>
  <c r="CT24"/>
  <c r="CQ24"/>
  <c r="CN24"/>
  <c r="CK24"/>
  <c r="CI24"/>
  <c r="CG24"/>
  <c r="CD24"/>
  <c r="CB24"/>
  <c r="CA24"/>
  <c r="BY24"/>
  <c r="BX24"/>
  <c r="BU24"/>
  <c r="BS24"/>
  <c r="BR24"/>
  <c r="AO24"/>
  <c r="AS24"/>
  <c r="AU24"/>
  <c r="F24"/>
  <c r="BO24"/>
  <c r="BN24"/>
  <c r="BK24"/>
  <c r="BJ24"/>
  <c r="BG24"/>
  <c r="BF24"/>
  <c r="BC24"/>
  <c r="BB24"/>
  <c r="AV24"/>
  <c r="AT24"/>
  <c r="AQ24"/>
  <c r="E24"/>
  <c r="AR24"/>
  <c r="AP24"/>
  <c r="AN24"/>
  <c r="AM24"/>
  <c r="AJ24"/>
  <c r="AI24"/>
  <c r="AF24"/>
  <c r="AE24"/>
  <c r="AB24"/>
  <c r="Z24"/>
  <c r="Y24"/>
  <c r="V24"/>
  <c r="T24"/>
  <c r="R24"/>
  <c r="Q24"/>
  <c r="N24"/>
  <c r="L24"/>
  <c r="I24"/>
  <c r="H24"/>
  <c r="D24"/>
  <c r="C24"/>
  <c r="B24"/>
  <c r="CT23"/>
  <c r="CQ23"/>
  <c r="CN23"/>
  <c r="CK23"/>
  <c r="CI23"/>
  <c r="CG23"/>
  <c r="CD23"/>
  <c r="CB23"/>
  <c r="CA23"/>
  <c r="BY23"/>
  <c r="BX23"/>
  <c r="BU23"/>
  <c r="BS23"/>
  <c r="BR23"/>
  <c r="AO23"/>
  <c r="AS23"/>
  <c r="AU23"/>
  <c r="F23"/>
  <c r="BO23"/>
  <c r="BN23"/>
  <c r="BK23"/>
  <c r="BJ23"/>
  <c r="BG23"/>
  <c r="BF23"/>
  <c r="BC23"/>
  <c r="BB23"/>
  <c r="AV23"/>
  <c r="AT23"/>
  <c r="AQ23"/>
  <c r="E23"/>
  <c r="AR23"/>
  <c r="AP23"/>
  <c r="AN23"/>
  <c r="AM23"/>
  <c r="AJ23"/>
  <c r="AI23"/>
  <c r="AF23"/>
  <c r="AE23"/>
  <c r="AB23"/>
  <c r="Z23"/>
  <c r="Y23"/>
  <c r="V23"/>
  <c r="T23"/>
  <c r="R23"/>
  <c r="Q23"/>
  <c r="N23"/>
  <c r="L23"/>
  <c r="I23"/>
  <c r="H23"/>
  <c r="D23"/>
  <c r="C23"/>
  <c r="B23"/>
  <c r="CT22"/>
  <c r="CQ22"/>
  <c r="CN22"/>
  <c r="CK22"/>
  <c r="CI22"/>
  <c r="CG22"/>
  <c r="CD22"/>
  <c r="CB22"/>
  <c r="CA22"/>
  <c r="BY22"/>
  <c r="BX22"/>
  <c r="BU22"/>
  <c r="BS22"/>
  <c r="BR22"/>
  <c r="AO22"/>
  <c r="AS22"/>
  <c r="AU22"/>
  <c r="F22"/>
  <c r="BO22"/>
  <c r="BN22"/>
  <c r="BK22"/>
  <c r="BJ22"/>
  <c r="BG22"/>
  <c r="BF22"/>
  <c r="BC22"/>
  <c r="BB22"/>
  <c r="AV22"/>
  <c r="AT22"/>
  <c r="AQ22"/>
  <c r="E22"/>
  <c r="AR22"/>
  <c r="AP22"/>
  <c r="AN22"/>
  <c r="AM22"/>
  <c r="AJ22"/>
  <c r="AI22"/>
  <c r="AF22"/>
  <c r="AE22"/>
  <c r="AB22"/>
  <c r="Z22"/>
  <c r="Y22"/>
  <c r="V22"/>
  <c r="U22"/>
  <c r="T22"/>
  <c r="R22"/>
  <c r="Q22"/>
  <c r="N22"/>
  <c r="M22"/>
  <c r="L22"/>
  <c r="I22"/>
  <c r="H22"/>
  <c r="D22"/>
  <c r="C22"/>
  <c r="B22"/>
  <c r="CT21"/>
  <c r="CQ21"/>
  <c r="CN21"/>
  <c r="CK21"/>
  <c r="CI21"/>
  <c r="CG21"/>
  <c r="CD21"/>
  <c r="CB21"/>
  <c r="CA21"/>
  <c r="BY21"/>
  <c r="BX21"/>
  <c r="BU21"/>
  <c r="BS21"/>
  <c r="BR21"/>
  <c r="AO21"/>
  <c r="AS21"/>
  <c r="AU21"/>
  <c r="F21"/>
  <c r="BO21"/>
  <c r="BN21"/>
  <c r="BK21"/>
  <c r="BJ21"/>
  <c r="BG21"/>
  <c r="BF21"/>
  <c r="BC21"/>
  <c r="BB21"/>
  <c r="AV21"/>
  <c r="AT21"/>
  <c r="AQ21"/>
  <c r="E21"/>
  <c r="AR21"/>
  <c r="AP21"/>
  <c r="AN21"/>
  <c r="AM21"/>
  <c r="AJ21"/>
  <c r="AI21"/>
  <c r="AF21"/>
  <c r="AE21"/>
  <c r="AB21"/>
  <c r="Z21"/>
  <c r="Y21"/>
  <c r="V21"/>
  <c r="T21"/>
  <c r="R21"/>
  <c r="Q21"/>
  <c r="N21"/>
  <c r="L21"/>
  <c r="I21"/>
  <c r="H21"/>
  <c r="D21"/>
  <c r="C21"/>
  <c r="B21"/>
  <c r="CT20"/>
  <c r="CQ20"/>
  <c r="CN20"/>
  <c r="CK20"/>
  <c r="CI20"/>
  <c r="CG20"/>
  <c r="CD20"/>
  <c r="CB20"/>
  <c r="CA20"/>
  <c r="BY20"/>
  <c r="BX20"/>
  <c r="BU20"/>
  <c r="BS20"/>
  <c r="BR20"/>
  <c r="AO20"/>
  <c r="AS20"/>
  <c r="AU20"/>
  <c r="F20"/>
  <c r="BO20"/>
  <c r="BN20"/>
  <c r="BK20"/>
  <c r="BJ20"/>
  <c r="BG20"/>
  <c r="BF20"/>
  <c r="BC20"/>
  <c r="BB20"/>
  <c r="AV20"/>
  <c r="AT20"/>
  <c r="AQ20"/>
  <c r="E20"/>
  <c r="AR20"/>
  <c r="AP20"/>
  <c r="AN20"/>
  <c r="AM20"/>
  <c r="AJ20"/>
  <c r="AI20"/>
  <c r="AF20"/>
  <c r="AE20"/>
  <c r="AB20"/>
  <c r="Z20"/>
  <c r="Y20"/>
  <c r="V20"/>
  <c r="T20"/>
  <c r="R20"/>
  <c r="Q20"/>
  <c r="N20"/>
  <c r="L20"/>
  <c r="I20"/>
  <c r="H20"/>
  <c r="D20"/>
  <c r="C20"/>
  <c r="B20"/>
  <c r="CT19"/>
  <c r="CQ19"/>
  <c r="CN19"/>
  <c r="CK19"/>
  <c r="CI19"/>
  <c r="CG19"/>
  <c r="CD19"/>
  <c r="CB19"/>
  <c r="CA19"/>
  <c r="BY19"/>
  <c r="BX19"/>
  <c r="BU19"/>
  <c r="BS19"/>
  <c r="BR19"/>
  <c r="AO19"/>
  <c r="AS19"/>
  <c r="AU19"/>
  <c r="F19"/>
  <c r="BO19"/>
  <c r="BN19"/>
  <c r="BK19"/>
  <c r="BJ19"/>
  <c r="BG19"/>
  <c r="BF19"/>
  <c r="BC19"/>
  <c r="BB19"/>
  <c r="AV19"/>
  <c r="AT19"/>
  <c r="AQ19"/>
  <c r="E19"/>
  <c r="AR19"/>
  <c r="AP19"/>
  <c r="AN19"/>
  <c r="AM19"/>
  <c r="AJ19"/>
  <c r="AI19"/>
  <c r="AF19"/>
  <c r="AE19"/>
  <c r="AB19"/>
  <c r="Z19"/>
  <c r="Y19"/>
  <c r="V19"/>
  <c r="U19"/>
  <c r="T19"/>
  <c r="R19"/>
  <c r="Q19"/>
  <c r="N19"/>
  <c r="M19"/>
  <c r="L19"/>
  <c r="I19"/>
  <c r="H19"/>
  <c r="D19"/>
  <c r="C19"/>
  <c r="B19"/>
  <c r="CT18"/>
  <c r="CQ18"/>
  <c r="CN18"/>
  <c r="CK18"/>
  <c r="CI18"/>
  <c r="CG18"/>
  <c r="CD18"/>
  <c r="CB18"/>
  <c r="CA18"/>
  <c r="BY18"/>
  <c r="BX18"/>
  <c r="BU18"/>
  <c r="BS18"/>
  <c r="BR18"/>
  <c r="AO18"/>
  <c r="AS18"/>
  <c r="AU18"/>
  <c r="F18"/>
  <c r="BO18"/>
  <c r="BN18"/>
  <c r="BK18"/>
  <c r="BJ18"/>
  <c r="BG18"/>
  <c r="BF18"/>
  <c r="BC18"/>
  <c r="BB18"/>
  <c r="AV18"/>
  <c r="AT18"/>
  <c r="AQ18"/>
  <c r="E18"/>
  <c r="AR18"/>
  <c r="AP18"/>
  <c r="AN18"/>
  <c r="AM18"/>
  <c r="AJ18"/>
  <c r="AI18"/>
  <c r="AF18"/>
  <c r="AE18"/>
  <c r="AB18"/>
  <c r="Z18"/>
  <c r="Y18"/>
  <c r="V18"/>
  <c r="T18"/>
  <c r="R18"/>
  <c r="Q18"/>
  <c r="N18"/>
  <c r="L18"/>
  <c r="I18"/>
  <c r="H18"/>
  <c r="D18"/>
  <c r="C18"/>
  <c r="B18"/>
  <c r="CT17"/>
  <c r="CQ17"/>
  <c r="CN17"/>
  <c r="CK17"/>
  <c r="CI17"/>
  <c r="CG17"/>
  <c r="CD17"/>
  <c r="CB17"/>
  <c r="CA17"/>
  <c r="BY17"/>
  <c r="BX17"/>
  <c r="BU17"/>
  <c r="BS17"/>
  <c r="BR17"/>
  <c r="AO17"/>
  <c r="AS17"/>
  <c r="AU17"/>
  <c r="F17"/>
  <c r="BO17"/>
  <c r="BN17"/>
  <c r="BK17"/>
  <c r="BJ17"/>
  <c r="BG17"/>
  <c r="BF17"/>
  <c r="BC17"/>
  <c r="BB17"/>
  <c r="AV17"/>
  <c r="AT17"/>
  <c r="AQ17"/>
  <c r="E17"/>
  <c r="AR17"/>
  <c r="AP17"/>
  <c r="AN17"/>
  <c r="AM17"/>
  <c r="AJ17"/>
  <c r="AI17"/>
  <c r="AF17"/>
  <c r="AE17"/>
  <c r="AB17"/>
  <c r="Z17"/>
  <c r="Y17"/>
  <c r="V17"/>
  <c r="T17"/>
  <c r="R17"/>
  <c r="Q17"/>
  <c r="N17"/>
  <c r="L17"/>
  <c r="I17"/>
  <c r="H17"/>
  <c r="D17"/>
  <c r="C17"/>
  <c r="B17"/>
  <c r="CT16"/>
  <c r="CQ16"/>
  <c r="CN16"/>
  <c r="CK16"/>
  <c r="CI16"/>
  <c r="CG16"/>
  <c r="CD16"/>
  <c r="CB16"/>
  <c r="CA16"/>
  <c r="BY16"/>
  <c r="BX16"/>
  <c r="BU16"/>
  <c r="BS16"/>
  <c r="BR16"/>
  <c r="AO16"/>
  <c r="AS16"/>
  <c r="AU16"/>
  <c r="F16"/>
  <c r="BO16"/>
  <c r="BN16"/>
  <c r="BK16"/>
  <c r="BJ16"/>
  <c r="BG16"/>
  <c r="BF16"/>
  <c r="BC16"/>
  <c r="BB16"/>
  <c r="AV16"/>
  <c r="AT16"/>
  <c r="AQ16"/>
  <c r="E16"/>
  <c r="AR16"/>
  <c r="AP16"/>
  <c r="AN16"/>
  <c r="AM16"/>
  <c r="AJ16"/>
  <c r="AI16"/>
  <c r="AF16"/>
  <c r="AE16"/>
  <c r="AB16"/>
  <c r="Z16"/>
  <c r="Y16"/>
  <c r="V16"/>
  <c r="U16"/>
  <c r="T16"/>
  <c r="R16"/>
  <c r="Q16"/>
  <c r="N16"/>
  <c r="M16"/>
  <c r="L16"/>
  <c r="I16"/>
  <c r="H16"/>
  <c r="D16"/>
  <c r="C16"/>
  <c r="B16"/>
  <c r="CT15"/>
  <c r="CQ15"/>
  <c r="CN15"/>
  <c r="CK15"/>
  <c r="CI15"/>
  <c r="CG15"/>
  <c r="CD15"/>
  <c r="CB15"/>
  <c r="CA15"/>
  <c r="BY15"/>
  <c r="BX15"/>
  <c r="BU15"/>
  <c r="BS15"/>
  <c r="BR15"/>
  <c r="AO15"/>
  <c r="AS15"/>
  <c r="AU15"/>
  <c r="F15"/>
  <c r="BO15"/>
  <c r="BN15"/>
  <c r="BK15"/>
  <c r="BJ15"/>
  <c r="BG15"/>
  <c r="BF15"/>
  <c r="BC15"/>
  <c r="BB15"/>
  <c r="AV15"/>
  <c r="AT15"/>
  <c r="AQ15"/>
  <c r="E15"/>
  <c r="AR15"/>
  <c r="AP15"/>
  <c r="AN15"/>
  <c r="AM15"/>
  <c r="AJ15"/>
  <c r="AI15"/>
  <c r="AF15"/>
  <c r="AE15"/>
  <c r="AB15"/>
  <c r="Z15"/>
  <c r="Y15"/>
  <c r="V15"/>
  <c r="T15"/>
  <c r="R15"/>
  <c r="Q15"/>
  <c r="N15"/>
  <c r="L15"/>
  <c r="I15"/>
  <c r="H15"/>
  <c r="D15"/>
  <c r="C15"/>
  <c r="B15"/>
  <c r="CT14"/>
  <c r="CQ14"/>
  <c r="CN14"/>
  <c r="CK14"/>
  <c r="CI14"/>
  <c r="CG14"/>
  <c r="CD14"/>
  <c r="CB14"/>
  <c r="CA14"/>
  <c r="BY14"/>
  <c r="BX14"/>
  <c r="BU14"/>
  <c r="BS14"/>
  <c r="BR14"/>
  <c r="AO14"/>
  <c r="AS14"/>
  <c r="AU14"/>
  <c r="F14"/>
  <c r="BO14"/>
  <c r="BN14"/>
  <c r="BK14"/>
  <c r="BJ14"/>
  <c r="BG14"/>
  <c r="BF14"/>
  <c r="BC14"/>
  <c r="BB14"/>
  <c r="AV14"/>
  <c r="AT14"/>
  <c r="AQ14"/>
  <c r="E14"/>
  <c r="AR14"/>
  <c r="AP14"/>
  <c r="AN14"/>
  <c r="AM14"/>
  <c r="AJ14"/>
  <c r="AI14"/>
  <c r="AF14"/>
  <c r="AE14"/>
  <c r="AB14"/>
  <c r="Z14"/>
  <c r="Y14"/>
  <c r="V14"/>
  <c r="T14"/>
  <c r="R14"/>
  <c r="Q14"/>
  <c r="N14"/>
  <c r="L14"/>
  <c r="I14"/>
  <c r="H14"/>
  <c r="D14"/>
  <c r="C14"/>
  <c r="B14"/>
  <c r="CT13"/>
  <c r="CQ13"/>
  <c r="CN13"/>
  <c r="CK13"/>
  <c r="CI13"/>
  <c r="CG13"/>
  <c r="CD13"/>
  <c r="CB13"/>
  <c r="CA13"/>
  <c r="BY13"/>
  <c r="BX13"/>
  <c r="BU13"/>
  <c r="BS13"/>
  <c r="BR13"/>
  <c r="AO13"/>
  <c r="AS13"/>
  <c r="AU13"/>
  <c r="F13"/>
  <c r="BO13"/>
  <c r="BN13"/>
  <c r="BK13"/>
  <c r="BJ13"/>
  <c r="BG13"/>
  <c r="BF13"/>
  <c r="BC13"/>
  <c r="BB13"/>
  <c r="AV13"/>
  <c r="AT13"/>
  <c r="AQ13"/>
  <c r="E13"/>
  <c r="AR13"/>
  <c r="AP13"/>
  <c r="AN13"/>
  <c r="AM13"/>
  <c r="AJ13"/>
  <c r="AI13"/>
  <c r="AF13"/>
  <c r="AE13"/>
  <c r="AB13"/>
  <c r="Z13"/>
  <c r="Y13"/>
  <c r="V13"/>
  <c r="T13"/>
  <c r="R13"/>
  <c r="Q13"/>
  <c r="N13"/>
  <c r="L13"/>
  <c r="I13"/>
  <c r="H13"/>
  <c r="D13"/>
  <c r="C13"/>
  <c r="B13"/>
  <c r="CT12"/>
  <c r="CQ12"/>
  <c r="CN12"/>
  <c r="CK12"/>
  <c r="CI12"/>
  <c r="CG12"/>
  <c r="CD12"/>
  <c r="CB12"/>
  <c r="CA12"/>
  <c r="BY12"/>
  <c r="BX12"/>
  <c r="BU12"/>
  <c r="BS12"/>
  <c r="BR12"/>
  <c r="AO12"/>
  <c r="AS12"/>
  <c r="AU12"/>
  <c r="F12"/>
  <c r="BO12"/>
  <c r="BN12"/>
  <c r="BK12"/>
  <c r="BJ12"/>
  <c r="BG12"/>
  <c r="BF12"/>
  <c r="BC12"/>
  <c r="BB12"/>
  <c r="AV12"/>
  <c r="AT12"/>
  <c r="AQ12"/>
  <c r="E12"/>
  <c r="AR12"/>
  <c r="AP12"/>
  <c r="AN12"/>
  <c r="AM12"/>
  <c r="AJ12"/>
  <c r="AI12"/>
  <c r="AF12"/>
  <c r="AE12"/>
  <c r="AB12"/>
  <c r="Z12"/>
  <c r="Y12"/>
  <c r="V12"/>
  <c r="U12"/>
  <c r="T12"/>
  <c r="R12"/>
  <c r="Q12"/>
  <c r="N12"/>
  <c r="M12"/>
  <c r="L12"/>
  <c r="I12"/>
  <c r="H12"/>
  <c r="D12"/>
  <c r="C12"/>
  <c r="B12"/>
  <c r="CT11"/>
  <c r="CQ11"/>
  <c r="CN11"/>
  <c r="CK11"/>
  <c r="CI11"/>
  <c r="CG11"/>
  <c r="CD11"/>
  <c r="CB11"/>
  <c r="CA11"/>
  <c r="BY11"/>
  <c r="BX11"/>
  <c r="BU11"/>
  <c r="BS11"/>
  <c r="BR11"/>
  <c r="AO11"/>
  <c r="AS11"/>
  <c r="AU11"/>
  <c r="F11"/>
  <c r="BO11"/>
  <c r="BN11"/>
  <c r="BK11"/>
  <c r="BJ11"/>
  <c r="BG11"/>
  <c r="BF11"/>
  <c r="BC11"/>
  <c r="BB11"/>
  <c r="AV11"/>
  <c r="AT11"/>
  <c r="AQ11"/>
  <c r="E11"/>
  <c r="AR11"/>
  <c r="AP11"/>
  <c r="AN11"/>
  <c r="AM11"/>
  <c r="AJ11"/>
  <c r="AI11"/>
  <c r="AF11"/>
  <c r="AE11"/>
  <c r="AB11"/>
  <c r="Z11"/>
  <c r="Y11"/>
  <c r="V11"/>
  <c r="T11"/>
  <c r="R11"/>
  <c r="Q11"/>
  <c r="N11"/>
  <c r="L11"/>
  <c r="I11"/>
  <c r="H11"/>
  <c r="D11"/>
  <c r="C11"/>
  <c r="B11"/>
  <c r="CT10"/>
  <c r="CQ10"/>
  <c r="CN10"/>
  <c r="CK10"/>
  <c r="CI10"/>
  <c r="CG10"/>
  <c r="CD10"/>
  <c r="CB10"/>
  <c r="CA10"/>
  <c r="BY10"/>
  <c r="BX10"/>
  <c r="BU10"/>
  <c r="BS10"/>
  <c r="BR10"/>
  <c r="AO10"/>
  <c r="AS10"/>
  <c r="AU10"/>
  <c r="F10"/>
  <c r="BO10"/>
  <c r="BN10"/>
  <c r="BK10"/>
  <c r="BJ10"/>
  <c r="BG10"/>
  <c r="BF10"/>
  <c r="BC10"/>
  <c r="BB10"/>
  <c r="AV10"/>
  <c r="AT10"/>
  <c r="AQ10"/>
  <c r="E10"/>
  <c r="AR10"/>
  <c r="AP10"/>
  <c r="AN10"/>
  <c r="AM10"/>
  <c r="AJ10"/>
  <c r="AI10"/>
  <c r="AF10"/>
  <c r="AE10"/>
  <c r="AB10"/>
  <c r="Z10"/>
  <c r="Y10"/>
  <c r="V10"/>
  <c r="T10"/>
  <c r="R10"/>
  <c r="Q10"/>
  <c r="N10"/>
  <c r="L10"/>
  <c r="I10"/>
  <c r="H10"/>
  <c r="D10"/>
  <c r="C10"/>
  <c r="B10"/>
  <c r="CT9"/>
  <c r="CQ9"/>
  <c r="CN9"/>
  <c r="CK9"/>
  <c r="CI9"/>
  <c r="CG9"/>
  <c r="CD9"/>
  <c r="CB9"/>
  <c r="CA9"/>
  <c r="BY9"/>
  <c r="BX9"/>
  <c r="BU9"/>
  <c r="BS9"/>
  <c r="BR9"/>
  <c r="AO9"/>
  <c r="AS9"/>
  <c r="AU9"/>
  <c r="F9"/>
  <c r="BO9"/>
  <c r="BN9"/>
  <c r="BK9"/>
  <c r="BJ9"/>
  <c r="BG9"/>
  <c r="BF9"/>
  <c r="BC9"/>
  <c r="BB9"/>
  <c r="AV9"/>
  <c r="AT9"/>
  <c r="AQ9"/>
  <c r="E9"/>
  <c r="AR9"/>
  <c r="AP9"/>
  <c r="AN9"/>
  <c r="AM9"/>
  <c r="AJ9"/>
  <c r="AI9"/>
  <c r="AF9"/>
  <c r="AE9"/>
  <c r="AB9"/>
  <c r="Z9"/>
  <c r="Y9"/>
  <c r="V9"/>
  <c r="T9"/>
  <c r="R9"/>
  <c r="Q9"/>
  <c r="N9"/>
  <c r="L9"/>
  <c r="I9"/>
  <c r="H9"/>
  <c r="D9"/>
  <c r="C9"/>
  <c r="B9"/>
  <c r="E44" i="1"/>
  <c r="D44"/>
  <c r="E43"/>
  <c r="D43"/>
  <c r="E42"/>
  <c r="D42"/>
  <c r="E41"/>
  <c r="D41"/>
  <c r="D40"/>
  <c r="D39"/>
  <c r="D38"/>
  <c r="D37"/>
  <c r="E36"/>
  <c r="D36"/>
  <c r="E35"/>
  <c r="D35"/>
  <c r="E34"/>
  <c r="D34"/>
  <c r="E33"/>
  <c r="D33"/>
  <c r="E32"/>
  <c r="D32"/>
  <c r="E31"/>
  <c r="D31"/>
  <c r="E30"/>
  <c r="D30"/>
  <c r="E29"/>
  <c r="D29"/>
  <c r="E28"/>
  <c r="D28"/>
  <c r="E27"/>
  <c r="D27"/>
  <c r="E26"/>
  <c r="D26"/>
  <c r="E25"/>
  <c r="D25"/>
  <c r="E24"/>
  <c r="D24"/>
  <c r="C24"/>
  <c r="E23"/>
  <c r="D23"/>
  <c r="C23"/>
  <c r="E22"/>
  <c r="D22"/>
  <c r="C22"/>
  <c r="E21"/>
  <c r="D21"/>
  <c r="C21"/>
  <c r="E20"/>
  <c r="D20"/>
  <c r="C20"/>
  <c r="E19"/>
  <c r="D19"/>
  <c r="C19"/>
  <c r="E18"/>
  <c r="D18"/>
  <c r="C18"/>
  <c r="E17"/>
  <c r="D17"/>
  <c r="C17"/>
  <c r="E16"/>
  <c r="D16"/>
  <c r="C16"/>
  <c r="E15"/>
  <c r="D15"/>
  <c r="C15"/>
  <c r="E14"/>
  <c r="D14"/>
  <c r="C14"/>
  <c r="E13"/>
  <c r="D13"/>
  <c r="C13"/>
  <c r="E12"/>
  <c r="D12"/>
  <c r="C12"/>
  <c r="E11"/>
  <c r="D11"/>
  <c r="C11"/>
  <c r="E10"/>
  <c r="D10"/>
  <c r="C10"/>
  <c r="E9"/>
  <c r="D9"/>
  <c r="C9"/>
  <c r="E8"/>
  <c r="D8"/>
  <c r="C8"/>
  <c r="E7"/>
  <c r="D7"/>
  <c r="C7"/>
  <c r="E6"/>
  <c r="D6"/>
  <c r="C6"/>
  <c r="E5"/>
  <c r="D5"/>
  <c r="C5"/>
  <c r="E4"/>
  <c r="D4"/>
  <c r="C4"/>
  <c r="R88" i="6"/>
  <c r="P88"/>
  <c r="O88"/>
  <c r="N88"/>
  <c r="M88"/>
  <c r="L88"/>
  <c r="K88"/>
  <c r="J88"/>
  <c r="I88"/>
  <c r="H88"/>
  <c r="G88"/>
  <c r="F88"/>
  <c r="E88"/>
  <c r="D88"/>
  <c r="C88"/>
  <c r="B88"/>
  <c r="R87"/>
  <c r="P87"/>
  <c r="O87"/>
  <c r="N87"/>
  <c r="M87"/>
  <c r="L87"/>
  <c r="K87"/>
  <c r="J87"/>
  <c r="I87"/>
  <c r="H87"/>
  <c r="G87"/>
  <c r="F87"/>
  <c r="E87"/>
  <c r="D87"/>
  <c r="C87"/>
  <c r="B87"/>
  <c r="R86"/>
  <c r="P86"/>
  <c r="O86"/>
  <c r="N86"/>
  <c r="M86"/>
  <c r="L86"/>
  <c r="K86"/>
  <c r="J86"/>
  <c r="I86"/>
  <c r="H86"/>
  <c r="G86"/>
  <c r="F86"/>
  <c r="E86"/>
  <c r="D86"/>
  <c r="C86"/>
  <c r="B86"/>
  <c r="R85"/>
  <c r="P85"/>
  <c r="O85"/>
  <c r="N85"/>
  <c r="M85"/>
  <c r="L85"/>
  <c r="K85"/>
  <c r="I85"/>
  <c r="H85"/>
  <c r="G85"/>
  <c r="F85"/>
  <c r="E85"/>
  <c r="D85"/>
  <c r="C85"/>
  <c r="B85"/>
  <c r="R84"/>
  <c r="P84"/>
  <c r="O84"/>
  <c r="N84"/>
  <c r="M84"/>
  <c r="L84"/>
  <c r="K84"/>
  <c r="I84"/>
  <c r="H84"/>
  <c r="G84"/>
  <c r="F84"/>
  <c r="E84"/>
  <c r="D84"/>
  <c r="C84"/>
  <c r="B84"/>
  <c r="R83"/>
  <c r="P83"/>
  <c r="O83"/>
  <c r="N83"/>
  <c r="M83"/>
  <c r="L83"/>
  <c r="K83"/>
  <c r="I83"/>
  <c r="H83"/>
  <c r="G83"/>
  <c r="F83"/>
  <c r="E83"/>
  <c r="D83"/>
  <c r="C83"/>
  <c r="B83"/>
  <c r="R82"/>
  <c r="P82"/>
  <c r="O82"/>
  <c r="N82"/>
  <c r="M82"/>
  <c r="L82"/>
  <c r="K82"/>
  <c r="I82"/>
  <c r="H82"/>
  <c r="G82"/>
  <c r="F82"/>
  <c r="E82"/>
  <c r="D82"/>
  <c r="C82"/>
  <c r="B82"/>
  <c r="R81"/>
  <c r="P81"/>
  <c r="O81"/>
  <c r="N81"/>
  <c r="M81"/>
  <c r="L81"/>
  <c r="K81"/>
  <c r="I81"/>
  <c r="H81"/>
  <c r="G81"/>
  <c r="F81"/>
  <c r="E81"/>
  <c r="D81"/>
  <c r="C81"/>
  <c r="B81"/>
  <c r="R80"/>
  <c r="P80"/>
  <c r="O80"/>
  <c r="N80"/>
  <c r="M80"/>
  <c r="L80"/>
  <c r="K80"/>
  <c r="I80"/>
  <c r="H80"/>
  <c r="G80"/>
  <c r="F80"/>
  <c r="E80"/>
  <c r="D80"/>
  <c r="C80"/>
  <c r="B80"/>
  <c r="R79"/>
  <c r="P79"/>
  <c r="O79"/>
  <c r="N79"/>
  <c r="M79"/>
  <c r="L79"/>
  <c r="K79"/>
  <c r="I79"/>
  <c r="H79"/>
  <c r="G79"/>
  <c r="F79"/>
  <c r="E79"/>
  <c r="D79"/>
  <c r="C79"/>
  <c r="B79"/>
  <c r="R78"/>
  <c r="P78"/>
  <c r="O78"/>
  <c r="N78"/>
  <c r="M78"/>
  <c r="L78"/>
  <c r="K78"/>
  <c r="I78"/>
  <c r="H78"/>
  <c r="G78"/>
  <c r="F78"/>
  <c r="E78"/>
  <c r="D78"/>
  <c r="C78"/>
  <c r="B78"/>
  <c r="R77"/>
  <c r="P77"/>
  <c r="O77"/>
  <c r="N77"/>
  <c r="M77"/>
  <c r="L77"/>
  <c r="K77"/>
  <c r="I77"/>
  <c r="H77"/>
  <c r="G77"/>
  <c r="F77"/>
  <c r="E77"/>
  <c r="D77"/>
  <c r="C77"/>
  <c r="B77"/>
  <c r="R76"/>
  <c r="P76"/>
  <c r="O76"/>
  <c r="N76"/>
  <c r="M76"/>
  <c r="L76"/>
  <c r="K76"/>
  <c r="I76"/>
  <c r="H76"/>
  <c r="G76"/>
  <c r="F76"/>
  <c r="E76"/>
  <c r="D76"/>
  <c r="C76"/>
  <c r="B76"/>
  <c r="R75"/>
  <c r="P75"/>
  <c r="O75"/>
  <c r="N75"/>
  <c r="M75"/>
  <c r="L75"/>
  <c r="K75"/>
  <c r="I75"/>
  <c r="H75"/>
  <c r="G75"/>
  <c r="F75"/>
  <c r="E75"/>
  <c r="D75"/>
  <c r="C75"/>
  <c r="B75"/>
  <c r="R74"/>
  <c r="P74"/>
  <c r="O74"/>
  <c r="N74"/>
  <c r="M74"/>
  <c r="L74"/>
  <c r="K74"/>
  <c r="I74"/>
  <c r="H74"/>
  <c r="G74"/>
  <c r="F74"/>
  <c r="E74"/>
  <c r="D74"/>
  <c r="C74"/>
  <c r="B74"/>
  <c r="R73"/>
  <c r="P73"/>
  <c r="O73"/>
  <c r="N73"/>
  <c r="M73"/>
  <c r="L73"/>
  <c r="K73"/>
  <c r="I73"/>
  <c r="H73"/>
  <c r="G73"/>
  <c r="F73"/>
  <c r="E73"/>
  <c r="D73"/>
  <c r="C73"/>
  <c r="B73"/>
  <c r="R72"/>
  <c r="P72"/>
  <c r="O72"/>
  <c r="N72"/>
  <c r="M72"/>
  <c r="L72"/>
  <c r="K72"/>
  <c r="I72"/>
  <c r="H72"/>
  <c r="G72"/>
  <c r="F72"/>
  <c r="E72"/>
  <c r="D72"/>
  <c r="C72"/>
  <c r="B72"/>
  <c r="R71"/>
  <c r="P71"/>
  <c r="O71"/>
  <c r="N71"/>
  <c r="M71"/>
  <c r="L71"/>
  <c r="K71"/>
  <c r="I71"/>
  <c r="H71"/>
  <c r="G71"/>
  <c r="F71"/>
  <c r="E71"/>
  <c r="D71"/>
  <c r="C71"/>
  <c r="B71"/>
  <c r="R70"/>
  <c r="P70"/>
  <c r="O70"/>
  <c r="N70"/>
  <c r="M70"/>
  <c r="L70"/>
  <c r="K70"/>
  <c r="I70"/>
  <c r="H70"/>
  <c r="G70"/>
  <c r="F70"/>
  <c r="E70"/>
  <c r="D70"/>
  <c r="C70"/>
  <c r="B70"/>
  <c r="R69"/>
  <c r="P69"/>
  <c r="O69"/>
  <c r="N69"/>
  <c r="M69"/>
  <c r="L69"/>
  <c r="K69"/>
  <c r="I69"/>
  <c r="H69"/>
  <c r="G69"/>
  <c r="F69"/>
  <c r="E69"/>
  <c r="D69"/>
  <c r="C69"/>
  <c r="B69"/>
  <c r="R68"/>
  <c r="P68"/>
  <c r="O68"/>
  <c r="N68"/>
  <c r="M68"/>
  <c r="L68"/>
  <c r="K68"/>
  <c r="I68"/>
  <c r="H68"/>
  <c r="G68"/>
  <c r="F68"/>
  <c r="E68"/>
  <c r="D68"/>
  <c r="C68"/>
  <c r="B68"/>
  <c r="R67"/>
  <c r="P67"/>
  <c r="O67"/>
  <c r="N67"/>
  <c r="M67"/>
  <c r="L67"/>
  <c r="K67"/>
  <c r="I67"/>
  <c r="H67"/>
  <c r="G67"/>
  <c r="F67"/>
  <c r="E67"/>
  <c r="D67"/>
  <c r="C67"/>
  <c r="B67"/>
  <c r="R66"/>
  <c r="P66"/>
  <c r="O66"/>
  <c r="N66"/>
  <c r="M66"/>
  <c r="L66"/>
  <c r="K66"/>
  <c r="I66"/>
  <c r="H66"/>
  <c r="G66"/>
  <c r="F66"/>
  <c r="E66"/>
  <c r="D66"/>
  <c r="C66"/>
  <c r="B66"/>
  <c r="R65"/>
  <c r="P65"/>
  <c r="O65"/>
  <c r="N65"/>
  <c r="M65"/>
  <c r="L65"/>
  <c r="K65"/>
  <c r="I65"/>
  <c r="H65"/>
  <c r="G65"/>
  <c r="F65"/>
  <c r="E65"/>
  <c r="D65"/>
  <c r="C65"/>
  <c r="B65"/>
  <c r="R64"/>
  <c r="P64"/>
  <c r="O64"/>
  <c r="N64"/>
  <c r="M64"/>
  <c r="L64"/>
  <c r="K64"/>
  <c r="I64"/>
  <c r="H64"/>
  <c r="G64"/>
  <c r="F64"/>
  <c r="E64"/>
  <c r="D64"/>
  <c r="C64"/>
  <c r="B64"/>
  <c r="R63"/>
  <c r="P63"/>
  <c r="O63"/>
  <c r="N63"/>
  <c r="M63"/>
  <c r="L63"/>
  <c r="K63"/>
  <c r="I63"/>
  <c r="H63"/>
  <c r="G63"/>
  <c r="F63"/>
  <c r="E63"/>
  <c r="D63"/>
  <c r="C63"/>
  <c r="B63"/>
  <c r="R62"/>
  <c r="P62"/>
  <c r="O62"/>
  <c r="N62"/>
  <c r="M62"/>
  <c r="L62"/>
  <c r="K62"/>
  <c r="I62"/>
  <c r="H62"/>
  <c r="G62"/>
  <c r="F62"/>
  <c r="E62"/>
  <c r="D62"/>
  <c r="C62"/>
  <c r="B62"/>
  <c r="R61"/>
  <c r="P61"/>
  <c r="O61"/>
  <c r="N61"/>
  <c r="M61"/>
  <c r="L61"/>
  <c r="K61"/>
  <c r="I61"/>
  <c r="H61"/>
  <c r="G61"/>
  <c r="F61"/>
  <c r="E61"/>
  <c r="D61"/>
  <c r="C61"/>
  <c r="B61"/>
  <c r="R60"/>
  <c r="P60"/>
  <c r="O60"/>
  <c r="N60"/>
  <c r="M60"/>
  <c r="L60"/>
  <c r="K60"/>
  <c r="I60"/>
  <c r="H60"/>
  <c r="G60"/>
  <c r="F60"/>
  <c r="E60"/>
  <c r="D60"/>
  <c r="C60"/>
  <c r="B60"/>
  <c r="R59"/>
  <c r="P59"/>
  <c r="O59"/>
  <c r="H59"/>
  <c r="G59"/>
  <c r="F59"/>
  <c r="E59"/>
  <c r="D59"/>
  <c r="C59"/>
  <c r="B59"/>
  <c r="R58"/>
  <c r="P58"/>
  <c r="H58"/>
  <c r="G58"/>
  <c r="F58"/>
  <c r="E58"/>
  <c r="D58"/>
  <c r="C58"/>
  <c r="B58"/>
  <c r="R57"/>
  <c r="P57"/>
  <c r="H57"/>
  <c r="G57"/>
  <c r="F57"/>
  <c r="E57"/>
  <c r="D57"/>
  <c r="C57"/>
  <c r="B57"/>
  <c r="R56"/>
  <c r="H56"/>
  <c r="G56"/>
  <c r="F56"/>
  <c r="E56"/>
  <c r="D56"/>
  <c r="C56"/>
  <c r="B56"/>
  <c r="R55"/>
  <c r="P55"/>
  <c r="O55"/>
  <c r="N55"/>
  <c r="M55"/>
  <c r="L55"/>
  <c r="K55"/>
  <c r="I55"/>
  <c r="H55"/>
  <c r="G55"/>
  <c r="F55"/>
  <c r="E55"/>
  <c r="D55"/>
  <c r="C55"/>
  <c r="B55"/>
  <c r="R54"/>
  <c r="H54"/>
  <c r="G54"/>
  <c r="F54"/>
  <c r="E54"/>
  <c r="D54"/>
  <c r="C54"/>
  <c r="B54"/>
  <c r="R53"/>
  <c r="H53"/>
  <c r="G53"/>
  <c r="F53"/>
  <c r="E53"/>
  <c r="D53"/>
  <c r="C53"/>
  <c r="B53"/>
  <c r="R52"/>
  <c r="H52"/>
  <c r="G52"/>
  <c r="F52"/>
  <c r="E52"/>
  <c r="D52"/>
  <c r="C52"/>
  <c r="B52"/>
  <c r="R51"/>
  <c r="H51"/>
  <c r="G51"/>
  <c r="F51"/>
  <c r="E51"/>
  <c r="D51"/>
  <c r="C51"/>
  <c r="B51"/>
  <c r="R50"/>
  <c r="H50"/>
  <c r="G50"/>
  <c r="F50"/>
  <c r="E50"/>
  <c r="D50"/>
  <c r="C50"/>
  <c r="B50"/>
  <c r="R49"/>
  <c r="H49"/>
  <c r="G49"/>
  <c r="F49"/>
  <c r="E49"/>
  <c r="D49"/>
  <c r="C49"/>
  <c r="B49"/>
  <c r="R48"/>
  <c r="H48"/>
  <c r="G48"/>
  <c r="F48"/>
  <c r="E48"/>
  <c r="D48"/>
  <c r="C48"/>
  <c r="B48"/>
  <c r="R47"/>
  <c r="H47"/>
  <c r="G47"/>
  <c r="F47"/>
  <c r="E47"/>
  <c r="D47"/>
  <c r="C47"/>
  <c r="B47"/>
  <c r="R46"/>
  <c r="H46"/>
  <c r="G46"/>
  <c r="F46"/>
  <c r="E46"/>
  <c r="D46"/>
  <c r="C46"/>
  <c r="B46"/>
  <c r="R45"/>
  <c r="H45"/>
  <c r="G45"/>
  <c r="F45"/>
  <c r="E45"/>
  <c r="D45"/>
  <c r="C45"/>
  <c r="B45"/>
  <c r="R44"/>
  <c r="H44"/>
  <c r="G44"/>
  <c r="F44"/>
  <c r="E44"/>
  <c r="D44"/>
  <c r="C44"/>
  <c r="B44"/>
  <c r="S43"/>
  <c r="R43"/>
  <c r="H43"/>
  <c r="G43"/>
  <c r="F43"/>
  <c r="E43"/>
  <c r="D43"/>
  <c r="C43"/>
  <c r="B43"/>
  <c r="S42"/>
  <c r="R42"/>
  <c r="H42"/>
  <c r="G42"/>
  <c r="F42"/>
  <c r="E42"/>
  <c r="D42"/>
  <c r="C42"/>
  <c r="B42"/>
  <c r="S41"/>
  <c r="R41"/>
  <c r="H41"/>
  <c r="G41"/>
  <c r="F41"/>
  <c r="E41"/>
  <c r="D41"/>
  <c r="C41"/>
  <c r="B41"/>
  <c r="R40"/>
  <c r="H40"/>
  <c r="G40"/>
  <c r="F40"/>
  <c r="E40"/>
  <c r="D40"/>
  <c r="C40"/>
  <c r="B40"/>
  <c r="R39"/>
  <c r="H39"/>
  <c r="G39"/>
  <c r="F39"/>
  <c r="E39"/>
  <c r="D39"/>
  <c r="C39"/>
  <c r="B39"/>
  <c r="R38"/>
  <c r="H38"/>
  <c r="G38"/>
  <c r="F38"/>
  <c r="E38"/>
  <c r="D38"/>
  <c r="C38"/>
  <c r="B38"/>
  <c r="R37"/>
  <c r="H37"/>
  <c r="G37"/>
  <c r="F37"/>
  <c r="E37"/>
  <c r="D37"/>
  <c r="C37"/>
  <c r="B37"/>
  <c r="R36"/>
  <c r="H36"/>
  <c r="G36"/>
  <c r="F36"/>
  <c r="E36"/>
  <c r="D36"/>
  <c r="C36"/>
  <c r="B36"/>
  <c r="R35"/>
  <c r="H35"/>
  <c r="G35"/>
  <c r="F35"/>
  <c r="E35"/>
  <c r="D35"/>
  <c r="C35"/>
  <c r="B35"/>
  <c r="R34"/>
  <c r="H34"/>
  <c r="G34"/>
  <c r="F34"/>
  <c r="E34"/>
  <c r="D34"/>
  <c r="C34"/>
  <c r="B34"/>
  <c r="R33"/>
  <c r="H33"/>
  <c r="G33"/>
  <c r="F33"/>
  <c r="E33"/>
  <c r="D33"/>
  <c r="C33"/>
  <c r="B33"/>
  <c r="R32"/>
  <c r="H32"/>
  <c r="G32"/>
  <c r="F32"/>
  <c r="E32"/>
  <c r="D32"/>
  <c r="C32"/>
  <c r="B32"/>
  <c r="R31"/>
  <c r="H31"/>
  <c r="G31"/>
  <c r="F31"/>
  <c r="E31"/>
  <c r="D31"/>
  <c r="C31"/>
  <c r="B31"/>
  <c r="R30"/>
  <c r="H30"/>
  <c r="G30"/>
  <c r="F30"/>
  <c r="E30"/>
  <c r="D30"/>
  <c r="C30"/>
  <c r="B30"/>
  <c r="R29"/>
  <c r="H29"/>
  <c r="G29"/>
  <c r="F29"/>
  <c r="E29"/>
  <c r="D29"/>
  <c r="C29"/>
  <c r="B29"/>
  <c r="R28"/>
  <c r="H28"/>
  <c r="G28"/>
  <c r="F28"/>
  <c r="E28"/>
  <c r="D28"/>
  <c r="C28"/>
  <c r="B28"/>
  <c r="R27"/>
  <c r="H27"/>
  <c r="G27"/>
  <c r="F27"/>
  <c r="E27"/>
  <c r="D27"/>
  <c r="C27"/>
  <c r="B27"/>
  <c r="R26"/>
  <c r="H26"/>
  <c r="G26"/>
  <c r="F26"/>
  <c r="E26"/>
  <c r="D26"/>
  <c r="C26"/>
  <c r="B26"/>
  <c r="R25"/>
  <c r="H25"/>
  <c r="G25"/>
  <c r="F25"/>
  <c r="E25"/>
  <c r="D25"/>
  <c r="C25"/>
  <c r="B25"/>
  <c r="R24"/>
  <c r="H24"/>
  <c r="G24"/>
  <c r="F24"/>
  <c r="E24"/>
  <c r="D24"/>
  <c r="C24"/>
  <c r="B24"/>
  <c r="R23"/>
  <c r="H23"/>
  <c r="G23"/>
  <c r="F23"/>
  <c r="E23"/>
  <c r="D23"/>
  <c r="C23"/>
  <c r="B23"/>
  <c r="R22"/>
  <c r="H22"/>
  <c r="G22"/>
  <c r="F22"/>
  <c r="E22"/>
  <c r="D22"/>
  <c r="C22"/>
  <c r="B22"/>
  <c r="R21"/>
  <c r="H21"/>
  <c r="G21"/>
  <c r="F21"/>
  <c r="E21"/>
  <c r="D21"/>
  <c r="C21"/>
  <c r="B21"/>
  <c r="R20"/>
  <c r="H20"/>
  <c r="G20"/>
  <c r="F20"/>
  <c r="E20"/>
  <c r="D20"/>
  <c r="C20"/>
  <c r="B20"/>
  <c r="R19"/>
  <c r="H19"/>
  <c r="G19"/>
  <c r="F19"/>
  <c r="E19"/>
  <c r="D19"/>
  <c r="C19"/>
  <c r="B19"/>
  <c r="R18"/>
  <c r="H18"/>
  <c r="G18"/>
  <c r="F18"/>
  <c r="E18"/>
  <c r="D18"/>
  <c r="C18"/>
  <c r="B18"/>
  <c r="R17"/>
  <c r="H17"/>
  <c r="G17"/>
  <c r="F17"/>
  <c r="E17"/>
  <c r="D17"/>
  <c r="C17"/>
  <c r="B17"/>
  <c r="R16"/>
  <c r="H16"/>
  <c r="G16"/>
  <c r="F16"/>
  <c r="E16"/>
  <c r="D16"/>
  <c r="C16"/>
  <c r="B16"/>
  <c r="R15"/>
  <c r="H15"/>
  <c r="G15"/>
  <c r="F15"/>
  <c r="E15"/>
  <c r="D15"/>
  <c r="C15"/>
  <c r="B15"/>
  <c r="R14"/>
  <c r="H14"/>
  <c r="G14"/>
  <c r="F14"/>
  <c r="E14"/>
  <c r="D14"/>
  <c r="C14"/>
  <c r="B14"/>
  <c r="X13"/>
  <c r="R13"/>
  <c r="H13"/>
  <c r="G13"/>
  <c r="F13"/>
  <c r="E13"/>
  <c r="D13"/>
  <c r="C13"/>
  <c r="B13"/>
  <c r="X12"/>
  <c r="R12"/>
  <c r="H12"/>
  <c r="G12"/>
  <c r="F12"/>
  <c r="E12"/>
  <c r="D12"/>
  <c r="C12"/>
  <c r="B12"/>
  <c r="X11"/>
  <c r="R11"/>
  <c r="H11"/>
  <c r="G11"/>
  <c r="F11"/>
  <c r="E11"/>
  <c r="D11"/>
  <c r="C11"/>
  <c r="B11"/>
  <c r="X10"/>
  <c r="R10"/>
  <c r="H10"/>
  <c r="G10"/>
  <c r="F10"/>
  <c r="E10"/>
  <c r="D10"/>
  <c r="C10"/>
  <c r="B10"/>
  <c r="X9"/>
  <c r="R9"/>
  <c r="H9"/>
  <c r="G9"/>
  <c r="F9"/>
  <c r="E9"/>
  <c r="D9"/>
  <c r="C9"/>
  <c r="B9"/>
  <c r="X8"/>
  <c r="R8"/>
  <c r="H8"/>
  <c r="G8"/>
  <c r="F8"/>
  <c r="E8"/>
  <c r="D8"/>
  <c r="C8"/>
  <c r="B8"/>
  <c r="R7"/>
  <c r="H7"/>
  <c r="G7"/>
  <c r="F7"/>
  <c r="E7"/>
  <c r="D7"/>
  <c r="C7"/>
  <c r="B7"/>
  <c r="R6"/>
  <c r="H6"/>
  <c r="G6"/>
  <c r="F6"/>
  <c r="E6"/>
  <c r="D6"/>
  <c r="C6"/>
  <c r="B6"/>
  <c r="R88" i="4"/>
  <c r="P88"/>
  <c r="O88"/>
  <c r="G88"/>
  <c r="C88"/>
  <c r="R87"/>
  <c r="P87"/>
  <c r="O87"/>
  <c r="G87"/>
  <c r="C87"/>
  <c r="R86"/>
  <c r="P86"/>
  <c r="O86"/>
  <c r="G86"/>
  <c r="C86"/>
  <c r="R85"/>
  <c r="P85"/>
  <c r="O85"/>
  <c r="G85"/>
  <c r="C85"/>
  <c r="R84"/>
  <c r="P84"/>
  <c r="O84"/>
  <c r="N84"/>
  <c r="M84"/>
  <c r="L84"/>
  <c r="K84"/>
  <c r="I84"/>
  <c r="H84"/>
  <c r="G84"/>
  <c r="F84"/>
  <c r="E84"/>
  <c r="D84"/>
  <c r="C84"/>
  <c r="B84"/>
  <c r="R83"/>
  <c r="P83"/>
  <c r="O83"/>
  <c r="N83"/>
  <c r="M83"/>
  <c r="L83"/>
  <c r="K83"/>
  <c r="I83"/>
  <c r="H83"/>
  <c r="G83"/>
  <c r="F83"/>
  <c r="E83"/>
  <c r="D83"/>
  <c r="C83"/>
  <c r="B83"/>
  <c r="R82"/>
  <c r="P82"/>
  <c r="O82"/>
  <c r="N82"/>
  <c r="M82"/>
  <c r="L82"/>
  <c r="K82"/>
  <c r="I82"/>
  <c r="H82"/>
  <c r="G82"/>
  <c r="F82"/>
  <c r="E82"/>
  <c r="D82"/>
  <c r="C82"/>
  <c r="B82"/>
  <c r="R81"/>
  <c r="P81"/>
  <c r="O81"/>
  <c r="N81"/>
  <c r="M81"/>
  <c r="L81"/>
  <c r="K81"/>
  <c r="I81"/>
  <c r="H81"/>
  <c r="G81"/>
  <c r="F81"/>
  <c r="E81"/>
  <c r="D81"/>
  <c r="C81"/>
  <c r="B81"/>
  <c r="R80"/>
  <c r="P80"/>
  <c r="O80"/>
  <c r="N80"/>
  <c r="M80"/>
  <c r="L80"/>
  <c r="K80"/>
  <c r="I80"/>
  <c r="H80"/>
  <c r="G80"/>
  <c r="F80"/>
  <c r="E80"/>
  <c r="D80"/>
  <c r="C80"/>
  <c r="B80"/>
  <c r="R79"/>
  <c r="P79"/>
  <c r="O79"/>
  <c r="N79"/>
  <c r="M79"/>
  <c r="L79"/>
  <c r="K79"/>
  <c r="I79"/>
  <c r="H79"/>
  <c r="G79"/>
  <c r="F79"/>
  <c r="E79"/>
  <c r="D79"/>
  <c r="C79"/>
  <c r="B79"/>
  <c r="R78"/>
  <c r="P78"/>
  <c r="O78"/>
  <c r="N78"/>
  <c r="M78"/>
  <c r="L78"/>
  <c r="K78"/>
  <c r="I78"/>
  <c r="H78"/>
  <c r="G78"/>
  <c r="F78"/>
  <c r="E78"/>
  <c r="D78"/>
  <c r="C78"/>
  <c r="B78"/>
  <c r="R77"/>
  <c r="P77"/>
  <c r="O77"/>
  <c r="N77"/>
  <c r="M77"/>
  <c r="L77"/>
  <c r="K77"/>
  <c r="I77"/>
  <c r="H77"/>
  <c r="G77"/>
  <c r="F77"/>
  <c r="E77"/>
  <c r="D77"/>
  <c r="C77"/>
  <c r="B77"/>
  <c r="R76"/>
  <c r="P76"/>
  <c r="O76"/>
  <c r="N76"/>
  <c r="M76"/>
  <c r="L76"/>
  <c r="K76"/>
  <c r="I76"/>
  <c r="H76"/>
  <c r="G76"/>
  <c r="F76"/>
  <c r="E76"/>
  <c r="D76"/>
  <c r="C76"/>
  <c r="B76"/>
  <c r="R75"/>
  <c r="P75"/>
  <c r="O75"/>
  <c r="G75"/>
  <c r="R74"/>
  <c r="P74"/>
  <c r="O74"/>
  <c r="N74"/>
  <c r="M74"/>
  <c r="L74"/>
  <c r="K74"/>
  <c r="I74"/>
  <c r="H74"/>
  <c r="G74"/>
  <c r="F74"/>
  <c r="E74"/>
  <c r="D74"/>
  <c r="C74"/>
  <c r="B74"/>
  <c r="R73"/>
  <c r="P73"/>
  <c r="O73"/>
  <c r="N73"/>
  <c r="M73"/>
  <c r="L73"/>
  <c r="K73"/>
  <c r="I73"/>
  <c r="H73"/>
  <c r="G73"/>
  <c r="F73"/>
  <c r="E73"/>
  <c r="D73"/>
  <c r="C73"/>
  <c r="B73"/>
  <c r="R72"/>
  <c r="P72"/>
  <c r="O72"/>
  <c r="N72"/>
  <c r="M72"/>
  <c r="L72"/>
  <c r="K72"/>
  <c r="I72"/>
  <c r="H72"/>
  <c r="G72"/>
  <c r="F72"/>
  <c r="E72"/>
  <c r="D72"/>
  <c r="C72"/>
  <c r="B72"/>
  <c r="R71"/>
  <c r="P71"/>
  <c r="O71"/>
  <c r="N71"/>
  <c r="M71"/>
  <c r="L71"/>
  <c r="K71"/>
  <c r="I71"/>
  <c r="H71"/>
  <c r="G71"/>
  <c r="F71"/>
  <c r="E71"/>
  <c r="D71"/>
  <c r="C71"/>
  <c r="B71"/>
  <c r="R70"/>
  <c r="P70"/>
  <c r="O70"/>
  <c r="N70"/>
  <c r="M70"/>
  <c r="L70"/>
  <c r="K70"/>
  <c r="I70"/>
  <c r="H70"/>
  <c r="G70"/>
  <c r="F70"/>
  <c r="E70"/>
  <c r="D70"/>
  <c r="C70"/>
  <c r="B70"/>
  <c r="R69"/>
  <c r="P69"/>
  <c r="O69"/>
  <c r="N69"/>
  <c r="M69"/>
  <c r="L69"/>
  <c r="K69"/>
  <c r="I69"/>
  <c r="H69"/>
  <c r="G69"/>
  <c r="F69"/>
  <c r="E69"/>
  <c r="D69"/>
  <c r="C69"/>
  <c r="B69"/>
  <c r="R68"/>
  <c r="P68"/>
  <c r="O68"/>
  <c r="N68"/>
  <c r="M68"/>
  <c r="L68"/>
  <c r="K68"/>
  <c r="I68"/>
  <c r="H68"/>
  <c r="G68"/>
  <c r="F68"/>
  <c r="E68"/>
  <c r="D68"/>
  <c r="C68"/>
  <c r="B68"/>
  <c r="R67"/>
  <c r="P67"/>
  <c r="O67"/>
  <c r="N67"/>
  <c r="M67"/>
  <c r="L67"/>
  <c r="K67"/>
  <c r="I67"/>
  <c r="H67"/>
  <c r="G67"/>
  <c r="F67"/>
  <c r="E67"/>
  <c r="D67"/>
  <c r="C67"/>
  <c r="B67"/>
  <c r="R66"/>
  <c r="P66"/>
  <c r="O66"/>
  <c r="N66"/>
  <c r="M66"/>
  <c r="L66"/>
  <c r="K66"/>
  <c r="I66"/>
  <c r="H66"/>
  <c r="G66"/>
  <c r="F66"/>
  <c r="E66"/>
  <c r="D66"/>
  <c r="C66"/>
  <c r="B66"/>
  <c r="R65"/>
  <c r="P65"/>
  <c r="O65"/>
  <c r="G65"/>
  <c r="R64"/>
  <c r="P64"/>
  <c r="O64"/>
  <c r="N64"/>
  <c r="M64"/>
  <c r="L64"/>
  <c r="K64"/>
  <c r="I64"/>
  <c r="H64"/>
  <c r="G64"/>
  <c r="F64"/>
  <c r="E64"/>
  <c r="D64"/>
  <c r="C64"/>
  <c r="B64"/>
  <c r="R63"/>
  <c r="P63"/>
  <c r="O63"/>
  <c r="N63"/>
  <c r="M63"/>
  <c r="L63"/>
  <c r="K63"/>
  <c r="I63"/>
  <c r="H63"/>
  <c r="G63"/>
  <c r="F63"/>
  <c r="E63"/>
  <c r="D63"/>
  <c r="C63"/>
  <c r="B63"/>
  <c r="R62"/>
  <c r="P62"/>
  <c r="O62"/>
  <c r="N62"/>
  <c r="M62"/>
  <c r="L62"/>
  <c r="K62"/>
  <c r="I62"/>
  <c r="H62"/>
  <c r="G62"/>
  <c r="F62"/>
  <c r="E62"/>
  <c r="D62"/>
  <c r="C62"/>
  <c r="B62"/>
  <c r="R61"/>
  <c r="P61"/>
  <c r="O61"/>
  <c r="N61"/>
  <c r="M61"/>
  <c r="L61"/>
  <c r="K61"/>
  <c r="I61"/>
  <c r="H61"/>
  <c r="G61"/>
  <c r="F61"/>
  <c r="E61"/>
  <c r="D61"/>
  <c r="C61"/>
  <c r="B61"/>
  <c r="R60"/>
  <c r="P60"/>
  <c r="O60"/>
  <c r="N60"/>
  <c r="M60"/>
  <c r="L60"/>
  <c r="K60"/>
  <c r="I60"/>
  <c r="H60"/>
  <c r="G60"/>
  <c r="F60"/>
  <c r="E60"/>
  <c r="D60"/>
  <c r="C60"/>
  <c r="B60"/>
  <c r="R59"/>
  <c r="P59"/>
  <c r="O59"/>
  <c r="N59"/>
  <c r="M59"/>
  <c r="L59"/>
  <c r="K59"/>
  <c r="I59"/>
  <c r="H59"/>
  <c r="G59"/>
  <c r="F59"/>
  <c r="E59"/>
  <c r="D59"/>
  <c r="C59"/>
  <c r="B59"/>
  <c r="R58"/>
  <c r="P58"/>
  <c r="O58"/>
  <c r="N58"/>
  <c r="M58"/>
  <c r="L58"/>
  <c r="K58"/>
  <c r="I58"/>
  <c r="H58"/>
  <c r="G58"/>
  <c r="F58"/>
  <c r="E58"/>
  <c r="D58"/>
  <c r="C58"/>
  <c r="B58"/>
  <c r="R57"/>
  <c r="P57"/>
  <c r="O57"/>
  <c r="N57"/>
  <c r="M57"/>
  <c r="L57"/>
  <c r="K57"/>
  <c r="I57"/>
  <c r="H57"/>
  <c r="G57"/>
  <c r="F57"/>
  <c r="E57"/>
  <c r="D57"/>
  <c r="C57"/>
  <c r="B57"/>
  <c r="R56"/>
  <c r="P56"/>
  <c r="O56"/>
  <c r="N56"/>
  <c r="M56"/>
  <c r="L56"/>
  <c r="K56"/>
  <c r="I56"/>
  <c r="H56"/>
  <c r="G56"/>
  <c r="F56"/>
  <c r="E56"/>
  <c r="D56"/>
  <c r="C56"/>
  <c r="B56"/>
  <c r="R55"/>
  <c r="P55"/>
  <c r="O55"/>
  <c r="N55"/>
  <c r="M55"/>
  <c r="L55"/>
  <c r="K55"/>
  <c r="I55"/>
  <c r="H55"/>
  <c r="G55"/>
  <c r="F55"/>
  <c r="E55"/>
  <c r="D55"/>
  <c r="C55"/>
  <c r="B55"/>
  <c r="R54"/>
  <c r="P54"/>
  <c r="O54"/>
  <c r="G54"/>
  <c r="R53"/>
  <c r="P53"/>
  <c r="O53"/>
  <c r="N53"/>
  <c r="L53"/>
  <c r="K53"/>
  <c r="I53"/>
  <c r="H53"/>
  <c r="G53"/>
  <c r="F53"/>
  <c r="E53"/>
  <c r="D53"/>
  <c r="C53"/>
  <c r="B53"/>
  <c r="R52"/>
  <c r="P52"/>
  <c r="O52"/>
  <c r="N52"/>
  <c r="L52"/>
  <c r="K52"/>
  <c r="I52"/>
  <c r="H52"/>
  <c r="G52"/>
  <c r="F52"/>
  <c r="E52"/>
  <c r="D52"/>
  <c r="C52"/>
  <c r="B52"/>
  <c r="R51"/>
  <c r="P51"/>
  <c r="O51"/>
  <c r="N51"/>
  <c r="L51"/>
  <c r="K51"/>
  <c r="I51"/>
  <c r="H51"/>
  <c r="G51"/>
  <c r="F51"/>
  <c r="E51"/>
  <c r="D51"/>
  <c r="C51"/>
  <c r="B51"/>
  <c r="R50"/>
  <c r="P50"/>
  <c r="O50"/>
  <c r="N50"/>
  <c r="L50"/>
  <c r="K50"/>
  <c r="I50"/>
  <c r="H50"/>
  <c r="G50"/>
  <c r="F50"/>
  <c r="E50"/>
  <c r="D50"/>
  <c r="C50"/>
  <c r="B50"/>
  <c r="R49"/>
  <c r="P49"/>
  <c r="O49"/>
  <c r="N49"/>
  <c r="L49"/>
  <c r="K49"/>
  <c r="I49"/>
  <c r="H49"/>
  <c r="G49"/>
  <c r="F49"/>
  <c r="E49"/>
  <c r="D49"/>
  <c r="C49"/>
  <c r="B49"/>
  <c r="R48"/>
  <c r="P48"/>
  <c r="O48"/>
  <c r="N48"/>
  <c r="L48"/>
  <c r="K48"/>
  <c r="I48"/>
  <c r="H48"/>
  <c r="G48"/>
  <c r="F48"/>
  <c r="E48"/>
  <c r="D48"/>
  <c r="C48"/>
  <c r="B48"/>
  <c r="R47"/>
  <c r="P47"/>
  <c r="O47"/>
  <c r="N47"/>
  <c r="L47"/>
  <c r="K47"/>
  <c r="I47"/>
  <c r="H47"/>
  <c r="G47"/>
  <c r="F47"/>
  <c r="E47"/>
  <c r="D47"/>
  <c r="C47"/>
  <c r="B47"/>
  <c r="R46"/>
  <c r="P46"/>
  <c r="O46"/>
  <c r="N46"/>
  <c r="L46"/>
  <c r="K46"/>
  <c r="I46"/>
  <c r="H46"/>
  <c r="G46"/>
  <c r="F46"/>
  <c r="E46"/>
  <c r="D46"/>
  <c r="C46"/>
  <c r="B46"/>
  <c r="R45"/>
  <c r="P45"/>
  <c r="O45"/>
  <c r="N45"/>
  <c r="L45"/>
  <c r="K45"/>
  <c r="I45"/>
  <c r="H45"/>
  <c r="G45"/>
  <c r="F45"/>
  <c r="E45"/>
  <c r="D45"/>
  <c r="C45"/>
  <c r="B45"/>
  <c r="R44"/>
  <c r="P44"/>
  <c r="O44"/>
  <c r="N44"/>
  <c r="L44"/>
  <c r="K44"/>
  <c r="I44"/>
  <c r="H44"/>
  <c r="G44"/>
  <c r="F44"/>
  <c r="E44"/>
  <c r="D44"/>
  <c r="C44"/>
  <c r="B44"/>
  <c r="S43"/>
  <c r="R43"/>
  <c r="P43"/>
  <c r="O43"/>
  <c r="N43"/>
  <c r="L43"/>
  <c r="K43"/>
  <c r="I43"/>
  <c r="H43"/>
  <c r="G43"/>
  <c r="F43"/>
  <c r="E43"/>
  <c r="D43"/>
  <c r="C43"/>
  <c r="B43"/>
  <c r="U42"/>
  <c r="S42"/>
  <c r="R42"/>
  <c r="P42"/>
  <c r="O42"/>
  <c r="G42"/>
  <c r="S41"/>
  <c r="R41"/>
  <c r="I41"/>
  <c r="H41"/>
  <c r="G41"/>
  <c r="F41"/>
  <c r="E41"/>
  <c r="D41"/>
  <c r="C41"/>
  <c r="B41"/>
  <c r="R40"/>
  <c r="I40"/>
  <c r="H40"/>
  <c r="G40"/>
  <c r="F40"/>
  <c r="E40"/>
  <c r="D40"/>
  <c r="C40"/>
  <c r="B40"/>
  <c r="R39"/>
  <c r="I39"/>
  <c r="H39"/>
  <c r="G39"/>
  <c r="F39"/>
  <c r="E39"/>
  <c r="D39"/>
  <c r="C39"/>
  <c r="B39"/>
  <c r="R38"/>
  <c r="I38"/>
  <c r="H38"/>
  <c r="G38"/>
  <c r="F38"/>
  <c r="E38"/>
  <c r="D38"/>
  <c r="C38"/>
  <c r="B38"/>
  <c r="R37"/>
  <c r="I37"/>
  <c r="H37"/>
  <c r="G37"/>
  <c r="F37"/>
  <c r="E37"/>
  <c r="D37"/>
  <c r="C37"/>
  <c r="B37"/>
  <c r="R36"/>
  <c r="I36"/>
  <c r="H36"/>
  <c r="G36"/>
  <c r="F36"/>
  <c r="E36"/>
  <c r="D36"/>
  <c r="C36"/>
  <c r="B36"/>
  <c r="R35"/>
  <c r="I35"/>
  <c r="H35"/>
  <c r="G35"/>
  <c r="F35"/>
  <c r="E35"/>
  <c r="D35"/>
  <c r="C35"/>
  <c r="B35"/>
  <c r="R34"/>
  <c r="I34"/>
  <c r="H34"/>
  <c r="G34"/>
  <c r="F34"/>
  <c r="E34"/>
  <c r="D34"/>
  <c r="C34"/>
  <c r="B34"/>
  <c r="R33"/>
  <c r="I33"/>
  <c r="H33"/>
  <c r="G33"/>
  <c r="F33"/>
  <c r="E33"/>
  <c r="D33"/>
  <c r="C33"/>
  <c r="B33"/>
  <c r="R32"/>
  <c r="I32"/>
  <c r="H32"/>
  <c r="G32"/>
  <c r="F32"/>
  <c r="E32"/>
  <c r="D32"/>
  <c r="C32"/>
  <c r="B32"/>
  <c r="R31"/>
  <c r="I31"/>
  <c r="H31"/>
  <c r="G31"/>
  <c r="F31"/>
  <c r="E31"/>
  <c r="D31"/>
  <c r="C31"/>
  <c r="B31"/>
  <c r="R30"/>
  <c r="I30"/>
  <c r="H30"/>
  <c r="G30"/>
  <c r="F30"/>
  <c r="E30"/>
  <c r="D30"/>
  <c r="C30"/>
  <c r="B30"/>
  <c r="R29"/>
  <c r="I29"/>
  <c r="H29"/>
  <c r="G29"/>
  <c r="F29"/>
  <c r="E29"/>
  <c r="D29"/>
  <c r="C29"/>
  <c r="B29"/>
  <c r="R28"/>
  <c r="I28"/>
  <c r="H28"/>
  <c r="G28"/>
  <c r="F28"/>
  <c r="E28"/>
  <c r="D28"/>
  <c r="C28"/>
  <c r="B28"/>
  <c r="R27"/>
  <c r="I27"/>
  <c r="H27"/>
  <c r="G27"/>
  <c r="F27"/>
  <c r="E27"/>
  <c r="D27"/>
  <c r="C27"/>
  <c r="B27"/>
  <c r="R26"/>
  <c r="I26"/>
  <c r="H26"/>
  <c r="G26"/>
  <c r="F26"/>
  <c r="E26"/>
  <c r="D26"/>
  <c r="C26"/>
  <c r="B26"/>
  <c r="R25"/>
  <c r="I25"/>
  <c r="H25"/>
  <c r="G25"/>
  <c r="F25"/>
  <c r="E25"/>
  <c r="D25"/>
  <c r="C25"/>
  <c r="B25"/>
  <c r="R24"/>
  <c r="I24"/>
  <c r="H24"/>
  <c r="G24"/>
  <c r="F24"/>
  <c r="E24"/>
  <c r="D24"/>
  <c r="C24"/>
  <c r="B24"/>
  <c r="R23"/>
  <c r="I23"/>
  <c r="H23"/>
  <c r="G23"/>
  <c r="F23"/>
  <c r="E23"/>
  <c r="D23"/>
  <c r="C23"/>
  <c r="B23"/>
  <c r="R22"/>
  <c r="I22"/>
  <c r="H22"/>
  <c r="G22"/>
  <c r="F22"/>
  <c r="E22"/>
  <c r="D22"/>
  <c r="C22"/>
  <c r="B22"/>
  <c r="R21"/>
  <c r="I21"/>
  <c r="H21"/>
  <c r="G21"/>
  <c r="F21"/>
  <c r="E21"/>
  <c r="D21"/>
  <c r="C21"/>
  <c r="B21"/>
  <c r="R20"/>
  <c r="I20"/>
  <c r="H20"/>
  <c r="G20"/>
  <c r="F20"/>
  <c r="E20"/>
  <c r="D20"/>
  <c r="C20"/>
  <c r="B20"/>
  <c r="R19"/>
  <c r="I19"/>
  <c r="H19"/>
  <c r="G19"/>
  <c r="F19"/>
  <c r="E19"/>
  <c r="D19"/>
  <c r="C19"/>
  <c r="B19"/>
  <c r="R18"/>
  <c r="I18"/>
  <c r="H18"/>
  <c r="G18"/>
  <c r="F18"/>
  <c r="E18"/>
  <c r="D18"/>
  <c r="C18"/>
  <c r="B18"/>
  <c r="R17"/>
  <c r="I17"/>
  <c r="H17"/>
  <c r="G17"/>
  <c r="F17"/>
  <c r="E17"/>
  <c r="D17"/>
  <c r="C17"/>
  <c r="B17"/>
  <c r="R16"/>
  <c r="I16"/>
  <c r="H16"/>
  <c r="G16"/>
  <c r="F16"/>
  <c r="E16"/>
  <c r="D16"/>
  <c r="C16"/>
  <c r="B16"/>
  <c r="R15"/>
  <c r="I15"/>
  <c r="H15"/>
  <c r="G15"/>
  <c r="F15"/>
  <c r="E15"/>
  <c r="D15"/>
  <c r="C15"/>
  <c r="B15"/>
  <c r="R14"/>
  <c r="I14"/>
  <c r="H14"/>
  <c r="G14"/>
  <c r="F14"/>
  <c r="E14"/>
  <c r="D14"/>
  <c r="C14"/>
  <c r="B14"/>
  <c r="R13"/>
  <c r="I13"/>
  <c r="H13"/>
  <c r="G13"/>
  <c r="F13"/>
  <c r="E13"/>
  <c r="D13"/>
  <c r="C13"/>
  <c r="B13"/>
  <c r="R12"/>
  <c r="I12"/>
  <c r="H12"/>
  <c r="G12"/>
  <c r="F12"/>
  <c r="E12"/>
  <c r="D12"/>
  <c r="C12"/>
  <c r="B12"/>
  <c r="R11"/>
  <c r="I11"/>
  <c r="H11"/>
  <c r="G11"/>
  <c r="F11"/>
  <c r="E11"/>
  <c r="D11"/>
  <c r="C11"/>
  <c r="B11"/>
  <c r="R10"/>
  <c r="I10"/>
  <c r="H10"/>
  <c r="G10"/>
  <c r="F10"/>
  <c r="E10"/>
  <c r="D10"/>
  <c r="C10"/>
  <c r="B10"/>
  <c r="R9"/>
  <c r="I9"/>
  <c r="H9"/>
  <c r="G9"/>
  <c r="F9"/>
  <c r="E9"/>
  <c r="D9"/>
  <c r="C9"/>
  <c r="B9"/>
  <c r="R8"/>
  <c r="I8"/>
  <c r="H8"/>
  <c r="G8"/>
  <c r="F8"/>
  <c r="E8"/>
  <c r="D8"/>
  <c r="C8"/>
  <c r="B8"/>
  <c r="R7"/>
  <c r="I7"/>
  <c r="H7"/>
  <c r="G7"/>
  <c r="F7"/>
  <c r="E7"/>
  <c r="D7"/>
  <c r="C7"/>
  <c r="B7"/>
  <c r="R6"/>
  <c r="I6"/>
  <c r="H6"/>
  <c r="G6"/>
  <c r="F6"/>
  <c r="E6"/>
  <c r="D6"/>
  <c r="C6"/>
  <c r="B6"/>
  <c r="I5"/>
  <c r="H5"/>
  <c r="G5"/>
  <c r="F5"/>
  <c r="E5"/>
  <c r="D5"/>
  <c r="C5"/>
  <c r="B5"/>
  <c r="G3"/>
  <c r="R87" i="7"/>
  <c r="P87"/>
  <c r="O87"/>
  <c r="N87"/>
  <c r="M87"/>
  <c r="L87"/>
  <c r="K87"/>
  <c r="I87"/>
  <c r="H87"/>
  <c r="G87"/>
  <c r="F87"/>
  <c r="E87"/>
  <c r="D87"/>
  <c r="C87"/>
  <c r="B87"/>
  <c r="R86"/>
  <c r="P86"/>
  <c r="O86"/>
  <c r="N86"/>
  <c r="M86"/>
  <c r="L86"/>
  <c r="K86"/>
  <c r="I86"/>
  <c r="H86"/>
  <c r="G86"/>
  <c r="F86"/>
  <c r="E86"/>
  <c r="D86"/>
  <c r="C86"/>
  <c r="B86"/>
  <c r="R85"/>
  <c r="P85"/>
  <c r="O85"/>
  <c r="N85"/>
  <c r="M85"/>
  <c r="L85"/>
  <c r="K85"/>
  <c r="I85"/>
  <c r="H85"/>
  <c r="G85"/>
  <c r="F85"/>
  <c r="E85"/>
  <c r="D85"/>
  <c r="C85"/>
  <c r="B85"/>
  <c r="R84"/>
  <c r="P84"/>
  <c r="O84"/>
  <c r="N84"/>
  <c r="M84"/>
  <c r="L84"/>
  <c r="K84"/>
  <c r="I84"/>
  <c r="H84"/>
  <c r="G84"/>
  <c r="F84"/>
  <c r="E84"/>
  <c r="D84"/>
  <c r="C84"/>
  <c r="B84"/>
  <c r="R83"/>
  <c r="P83"/>
  <c r="O83"/>
  <c r="N83"/>
  <c r="M83"/>
  <c r="L83"/>
  <c r="K83"/>
  <c r="I83"/>
  <c r="H83"/>
  <c r="G83"/>
  <c r="F83"/>
  <c r="E83"/>
  <c r="D83"/>
  <c r="C83"/>
  <c r="B83"/>
  <c r="R82"/>
  <c r="P82"/>
  <c r="O82"/>
  <c r="N82"/>
  <c r="M82"/>
  <c r="L82"/>
  <c r="K82"/>
  <c r="I82"/>
  <c r="H82"/>
  <c r="G82"/>
  <c r="F82"/>
  <c r="E82"/>
  <c r="D82"/>
  <c r="C82"/>
  <c r="B82"/>
  <c r="R81"/>
  <c r="P81"/>
  <c r="O81"/>
  <c r="N81"/>
  <c r="M81"/>
  <c r="L81"/>
  <c r="K81"/>
  <c r="I81"/>
  <c r="H81"/>
  <c r="G81"/>
  <c r="F81"/>
  <c r="E81"/>
  <c r="D81"/>
  <c r="C81"/>
  <c r="B81"/>
  <c r="R80"/>
  <c r="P80"/>
  <c r="O80"/>
  <c r="N80"/>
  <c r="M80"/>
  <c r="L80"/>
  <c r="K80"/>
  <c r="I80"/>
  <c r="H80"/>
  <c r="G80"/>
  <c r="F80"/>
  <c r="E80"/>
  <c r="D80"/>
  <c r="C80"/>
  <c r="B80"/>
  <c r="R79"/>
  <c r="P79"/>
  <c r="O79"/>
  <c r="N79"/>
  <c r="M79"/>
  <c r="L79"/>
  <c r="K79"/>
  <c r="I79"/>
  <c r="H79"/>
  <c r="G79"/>
  <c r="F79"/>
  <c r="E79"/>
  <c r="D79"/>
  <c r="C79"/>
  <c r="B79"/>
  <c r="R78"/>
  <c r="P78"/>
  <c r="O78"/>
  <c r="N78"/>
  <c r="M78"/>
  <c r="L78"/>
  <c r="K78"/>
  <c r="I78"/>
  <c r="H78"/>
  <c r="G78"/>
  <c r="F78"/>
  <c r="E78"/>
  <c r="D78"/>
  <c r="C78"/>
  <c r="B78"/>
  <c r="R77"/>
  <c r="P77"/>
  <c r="O77"/>
  <c r="N77"/>
  <c r="M77"/>
  <c r="L77"/>
  <c r="K77"/>
  <c r="I77"/>
  <c r="H77"/>
  <c r="G77"/>
  <c r="F77"/>
  <c r="E77"/>
  <c r="D77"/>
  <c r="C77"/>
  <c r="B77"/>
  <c r="R76"/>
  <c r="P76"/>
  <c r="O76"/>
  <c r="N76"/>
  <c r="M76"/>
  <c r="L76"/>
  <c r="K76"/>
  <c r="I76"/>
  <c r="H76"/>
  <c r="G76"/>
  <c r="F76"/>
  <c r="E76"/>
  <c r="D76"/>
  <c r="C76"/>
  <c r="B76"/>
  <c r="R75"/>
  <c r="P75"/>
  <c r="O75"/>
  <c r="N75"/>
  <c r="M75"/>
  <c r="L75"/>
  <c r="K75"/>
  <c r="I75"/>
  <c r="H75"/>
  <c r="G75"/>
  <c r="F75"/>
  <c r="E75"/>
  <c r="D75"/>
  <c r="C75"/>
  <c r="B75"/>
  <c r="R74"/>
  <c r="P74"/>
  <c r="O74"/>
  <c r="N74"/>
  <c r="M74"/>
  <c r="L74"/>
  <c r="K74"/>
  <c r="I74"/>
  <c r="H74"/>
  <c r="G74"/>
  <c r="F74"/>
  <c r="E74"/>
  <c r="D74"/>
  <c r="C74"/>
  <c r="B74"/>
  <c r="R73"/>
  <c r="P73"/>
  <c r="O73"/>
  <c r="N73"/>
  <c r="M73"/>
  <c r="L73"/>
  <c r="K73"/>
  <c r="I73"/>
  <c r="H73"/>
  <c r="G73"/>
  <c r="F73"/>
  <c r="E73"/>
  <c r="D73"/>
  <c r="C73"/>
  <c r="B73"/>
  <c r="R72"/>
  <c r="P72"/>
  <c r="O72"/>
  <c r="N72"/>
  <c r="M72"/>
  <c r="L72"/>
  <c r="K72"/>
  <c r="I72"/>
  <c r="H72"/>
  <c r="G72"/>
  <c r="F72"/>
  <c r="E72"/>
  <c r="D72"/>
  <c r="C72"/>
  <c r="B72"/>
  <c r="R71"/>
  <c r="P71"/>
  <c r="O71"/>
  <c r="N71"/>
  <c r="M71"/>
  <c r="L71"/>
  <c r="K71"/>
  <c r="I71"/>
  <c r="H71"/>
  <c r="G71"/>
  <c r="F71"/>
  <c r="E71"/>
  <c r="D71"/>
  <c r="C71"/>
  <c r="B71"/>
  <c r="R70"/>
  <c r="P70"/>
  <c r="O70"/>
  <c r="N70"/>
  <c r="M70"/>
  <c r="L70"/>
  <c r="K70"/>
  <c r="I70"/>
  <c r="H70"/>
  <c r="G70"/>
  <c r="F70"/>
  <c r="E70"/>
  <c r="D70"/>
  <c r="C70"/>
  <c r="B70"/>
  <c r="R69"/>
  <c r="P69"/>
  <c r="O69"/>
  <c r="N69"/>
  <c r="M69"/>
  <c r="L69"/>
  <c r="K69"/>
  <c r="I69"/>
  <c r="H69"/>
  <c r="G69"/>
  <c r="F69"/>
  <c r="E69"/>
  <c r="D69"/>
  <c r="C69"/>
  <c r="B69"/>
  <c r="R68"/>
  <c r="P68"/>
  <c r="O68"/>
  <c r="N68"/>
  <c r="M68"/>
  <c r="L68"/>
  <c r="K68"/>
  <c r="I68"/>
  <c r="H68"/>
  <c r="G68"/>
  <c r="F68"/>
  <c r="E68"/>
  <c r="D68"/>
  <c r="C68"/>
  <c r="B68"/>
  <c r="R67"/>
  <c r="P67"/>
  <c r="O67"/>
  <c r="N67"/>
  <c r="M67"/>
  <c r="L67"/>
  <c r="K67"/>
  <c r="I67"/>
  <c r="H67"/>
  <c r="G67"/>
  <c r="F67"/>
  <c r="E67"/>
  <c r="D67"/>
  <c r="C67"/>
  <c r="B67"/>
  <c r="R66"/>
  <c r="P66"/>
  <c r="O66"/>
  <c r="N66"/>
  <c r="M66"/>
  <c r="L66"/>
  <c r="K66"/>
  <c r="I66"/>
  <c r="H66"/>
  <c r="G66"/>
  <c r="F66"/>
  <c r="E66"/>
  <c r="D66"/>
  <c r="C66"/>
  <c r="B66"/>
  <c r="R65"/>
  <c r="P65"/>
  <c r="O65"/>
  <c r="N65"/>
  <c r="M65"/>
  <c r="L65"/>
  <c r="K65"/>
  <c r="I65"/>
  <c r="H65"/>
  <c r="G65"/>
  <c r="F65"/>
  <c r="E65"/>
  <c r="D65"/>
  <c r="C65"/>
  <c r="B65"/>
  <c r="R64"/>
  <c r="P64"/>
  <c r="O64"/>
  <c r="N64"/>
  <c r="M64"/>
  <c r="L64"/>
  <c r="K64"/>
  <c r="I64"/>
  <c r="H64"/>
  <c r="G64"/>
  <c r="F64"/>
  <c r="E64"/>
  <c r="D64"/>
  <c r="C64"/>
  <c r="B64"/>
  <c r="R63"/>
  <c r="P63"/>
  <c r="O63"/>
  <c r="N63"/>
  <c r="M63"/>
  <c r="L63"/>
  <c r="K63"/>
  <c r="I63"/>
  <c r="H63"/>
  <c r="G63"/>
  <c r="F63"/>
  <c r="E63"/>
  <c r="D63"/>
  <c r="C63"/>
  <c r="B63"/>
  <c r="R62"/>
  <c r="P62"/>
  <c r="O62"/>
  <c r="N62"/>
  <c r="M62"/>
  <c r="L62"/>
  <c r="K62"/>
  <c r="I62"/>
  <c r="H62"/>
  <c r="G62"/>
  <c r="F62"/>
  <c r="E62"/>
  <c r="D62"/>
  <c r="C62"/>
  <c r="B62"/>
  <c r="R61"/>
  <c r="P61"/>
  <c r="O61"/>
  <c r="N61"/>
  <c r="M61"/>
  <c r="L61"/>
  <c r="K61"/>
  <c r="I61"/>
  <c r="H61"/>
  <c r="G61"/>
  <c r="F61"/>
  <c r="E61"/>
  <c r="D61"/>
  <c r="C61"/>
  <c r="B61"/>
  <c r="R60"/>
  <c r="P60"/>
  <c r="O60"/>
  <c r="N60"/>
  <c r="M60"/>
  <c r="L60"/>
  <c r="K60"/>
  <c r="I60"/>
  <c r="H60"/>
  <c r="G60"/>
  <c r="F60"/>
  <c r="E60"/>
  <c r="D60"/>
  <c r="C60"/>
  <c r="B60"/>
  <c r="R59"/>
  <c r="P59"/>
  <c r="O59"/>
  <c r="N59"/>
  <c r="M59"/>
  <c r="L59"/>
  <c r="K59"/>
  <c r="I59"/>
  <c r="H59"/>
  <c r="G59"/>
  <c r="F59"/>
  <c r="E59"/>
  <c r="D59"/>
  <c r="C59"/>
  <c r="B59"/>
  <c r="R58"/>
  <c r="P58"/>
  <c r="O58"/>
  <c r="H58"/>
  <c r="G58"/>
  <c r="F58"/>
  <c r="E58"/>
  <c r="D58"/>
  <c r="C58"/>
  <c r="B58"/>
  <c r="R57"/>
  <c r="H57"/>
  <c r="G57"/>
  <c r="F57"/>
  <c r="E57"/>
  <c r="D57"/>
  <c r="C57"/>
  <c r="B57"/>
  <c r="R56"/>
  <c r="H56"/>
  <c r="G56"/>
  <c r="F56"/>
  <c r="E56"/>
  <c r="D56"/>
  <c r="C56"/>
  <c r="B56"/>
  <c r="R55"/>
  <c r="H55"/>
  <c r="G55"/>
  <c r="F55"/>
  <c r="E55"/>
  <c r="D55"/>
  <c r="C55"/>
  <c r="B55"/>
  <c r="R54"/>
  <c r="P54"/>
  <c r="O54"/>
  <c r="N54"/>
  <c r="M54"/>
  <c r="L54"/>
  <c r="K54"/>
  <c r="I54"/>
  <c r="H54"/>
  <c r="G54"/>
  <c r="F54"/>
  <c r="E54"/>
  <c r="D54"/>
  <c r="C54"/>
  <c r="B54"/>
  <c r="R53"/>
  <c r="H53"/>
  <c r="G53"/>
  <c r="F53"/>
  <c r="E53"/>
  <c r="D53"/>
  <c r="C53"/>
  <c r="B53"/>
  <c r="R52"/>
  <c r="H52"/>
  <c r="G52"/>
  <c r="F52"/>
  <c r="E52"/>
  <c r="D52"/>
  <c r="C52"/>
  <c r="B52"/>
  <c r="R51"/>
  <c r="H51"/>
  <c r="G51"/>
  <c r="F51"/>
  <c r="E51"/>
  <c r="D51"/>
  <c r="C51"/>
  <c r="B51"/>
  <c r="R50"/>
  <c r="H50"/>
  <c r="G50"/>
  <c r="F50"/>
  <c r="E50"/>
  <c r="D50"/>
  <c r="C50"/>
  <c r="B50"/>
  <c r="R49"/>
  <c r="H49"/>
  <c r="G49"/>
  <c r="F49"/>
  <c r="E49"/>
  <c r="D49"/>
  <c r="C49"/>
  <c r="B49"/>
  <c r="R48"/>
  <c r="H48"/>
  <c r="G48"/>
  <c r="F48"/>
  <c r="E48"/>
  <c r="D48"/>
  <c r="C48"/>
  <c r="B48"/>
  <c r="R47"/>
  <c r="H47"/>
  <c r="G47"/>
  <c r="F47"/>
  <c r="E47"/>
  <c r="D47"/>
  <c r="C47"/>
  <c r="B47"/>
  <c r="R46"/>
  <c r="H46"/>
  <c r="G46"/>
  <c r="F46"/>
  <c r="E46"/>
  <c r="D46"/>
  <c r="C46"/>
  <c r="B46"/>
  <c r="R45"/>
  <c r="H45"/>
  <c r="G45"/>
  <c r="F45"/>
  <c r="E45"/>
  <c r="D45"/>
  <c r="C45"/>
  <c r="B45"/>
  <c r="R44"/>
  <c r="H44"/>
  <c r="G44"/>
  <c r="F44"/>
  <c r="E44"/>
  <c r="D44"/>
  <c r="C44"/>
  <c r="B44"/>
  <c r="R43"/>
  <c r="H43"/>
  <c r="G43"/>
  <c r="F43"/>
  <c r="E43"/>
  <c r="D43"/>
  <c r="C43"/>
  <c r="B43"/>
  <c r="S42"/>
  <c r="R42"/>
  <c r="H42"/>
  <c r="G42"/>
  <c r="F42"/>
  <c r="E42"/>
  <c r="D42"/>
  <c r="C42"/>
  <c r="B42"/>
  <c r="S41"/>
  <c r="R41"/>
  <c r="H41"/>
  <c r="G41"/>
  <c r="F41"/>
  <c r="E41"/>
  <c r="D41"/>
  <c r="C41"/>
  <c r="B41"/>
  <c r="S40"/>
  <c r="R40"/>
  <c r="H40"/>
  <c r="G40"/>
  <c r="F40"/>
  <c r="E40"/>
  <c r="D40"/>
  <c r="C40"/>
  <c r="B40"/>
  <c r="R39"/>
  <c r="H39"/>
  <c r="G39"/>
  <c r="F39"/>
  <c r="E39"/>
  <c r="D39"/>
  <c r="C39"/>
  <c r="B39"/>
  <c r="R38"/>
  <c r="H38"/>
  <c r="G38"/>
  <c r="F38"/>
  <c r="E38"/>
  <c r="D38"/>
  <c r="C38"/>
  <c r="B38"/>
  <c r="R37"/>
  <c r="H37"/>
  <c r="G37"/>
  <c r="F37"/>
  <c r="E37"/>
  <c r="D37"/>
  <c r="C37"/>
  <c r="B37"/>
  <c r="R36"/>
  <c r="H36"/>
  <c r="G36"/>
  <c r="F36"/>
  <c r="E36"/>
  <c r="D36"/>
  <c r="C36"/>
  <c r="B36"/>
  <c r="R35"/>
  <c r="H35"/>
  <c r="G35"/>
  <c r="F35"/>
  <c r="E35"/>
  <c r="D35"/>
  <c r="C35"/>
  <c r="B35"/>
  <c r="R34"/>
  <c r="H34"/>
  <c r="G34"/>
  <c r="F34"/>
  <c r="E34"/>
  <c r="D34"/>
  <c r="C34"/>
  <c r="B34"/>
  <c r="R33"/>
  <c r="H33"/>
  <c r="G33"/>
  <c r="F33"/>
  <c r="E33"/>
  <c r="D33"/>
  <c r="C33"/>
  <c r="B33"/>
  <c r="R32"/>
  <c r="H32"/>
  <c r="G32"/>
  <c r="F32"/>
  <c r="E32"/>
  <c r="D32"/>
  <c r="C32"/>
  <c r="B32"/>
  <c r="R31"/>
  <c r="H31"/>
  <c r="G31"/>
  <c r="F31"/>
  <c r="E31"/>
  <c r="D31"/>
  <c r="C31"/>
  <c r="B31"/>
  <c r="R30"/>
  <c r="H30"/>
  <c r="G30"/>
  <c r="F30"/>
  <c r="E30"/>
  <c r="D30"/>
  <c r="C30"/>
  <c r="B30"/>
  <c r="R29"/>
  <c r="H29"/>
  <c r="G29"/>
  <c r="F29"/>
  <c r="E29"/>
  <c r="D29"/>
  <c r="C29"/>
  <c r="B29"/>
  <c r="R28"/>
  <c r="H28"/>
  <c r="G28"/>
  <c r="F28"/>
  <c r="E28"/>
  <c r="D28"/>
  <c r="C28"/>
  <c r="B28"/>
  <c r="R27"/>
  <c r="H27"/>
  <c r="G27"/>
  <c r="F27"/>
  <c r="E27"/>
  <c r="D27"/>
  <c r="C27"/>
  <c r="B27"/>
  <c r="R26"/>
  <c r="H26"/>
  <c r="G26"/>
  <c r="F26"/>
  <c r="E26"/>
  <c r="D26"/>
  <c r="C26"/>
  <c r="B26"/>
  <c r="R25"/>
  <c r="H25"/>
  <c r="G25"/>
  <c r="F25"/>
  <c r="E25"/>
  <c r="D25"/>
  <c r="C25"/>
  <c r="B25"/>
  <c r="R24"/>
  <c r="H24"/>
  <c r="G24"/>
  <c r="F24"/>
  <c r="E24"/>
  <c r="D24"/>
  <c r="C24"/>
  <c r="B24"/>
  <c r="R23"/>
  <c r="H23"/>
  <c r="G23"/>
  <c r="F23"/>
  <c r="E23"/>
  <c r="D23"/>
  <c r="C23"/>
  <c r="B23"/>
  <c r="R22"/>
  <c r="H22"/>
  <c r="G22"/>
  <c r="F22"/>
  <c r="E22"/>
  <c r="D22"/>
  <c r="C22"/>
  <c r="B22"/>
  <c r="R21"/>
  <c r="H21"/>
  <c r="G21"/>
  <c r="F21"/>
  <c r="E21"/>
  <c r="D21"/>
  <c r="C21"/>
  <c r="B21"/>
  <c r="R20"/>
  <c r="H20"/>
  <c r="G20"/>
  <c r="F20"/>
  <c r="E20"/>
  <c r="D20"/>
  <c r="C20"/>
  <c r="B20"/>
  <c r="R19"/>
  <c r="H19"/>
  <c r="G19"/>
  <c r="F19"/>
  <c r="E19"/>
  <c r="D19"/>
  <c r="C19"/>
  <c r="B19"/>
  <c r="R18"/>
  <c r="H18"/>
  <c r="G18"/>
  <c r="F18"/>
  <c r="E18"/>
  <c r="D18"/>
  <c r="C18"/>
  <c r="B18"/>
  <c r="R17"/>
  <c r="H17"/>
  <c r="G17"/>
  <c r="F17"/>
  <c r="E17"/>
  <c r="D17"/>
  <c r="C17"/>
  <c r="B17"/>
  <c r="R16"/>
  <c r="H16"/>
  <c r="G16"/>
  <c r="F16"/>
  <c r="E16"/>
  <c r="D16"/>
  <c r="C16"/>
  <c r="B16"/>
  <c r="R15"/>
  <c r="H15"/>
  <c r="G15"/>
  <c r="F15"/>
  <c r="E15"/>
  <c r="D15"/>
  <c r="C15"/>
  <c r="B15"/>
  <c r="R14"/>
  <c r="H14"/>
  <c r="G14"/>
  <c r="F14"/>
  <c r="E14"/>
  <c r="D14"/>
  <c r="C14"/>
  <c r="B14"/>
  <c r="R13"/>
  <c r="H13"/>
  <c r="G13"/>
  <c r="F13"/>
  <c r="E13"/>
  <c r="D13"/>
  <c r="C13"/>
  <c r="B13"/>
  <c r="R12"/>
  <c r="H12"/>
  <c r="G12"/>
  <c r="F12"/>
  <c r="E12"/>
  <c r="D12"/>
  <c r="C12"/>
  <c r="B12"/>
  <c r="R11"/>
  <c r="H11"/>
  <c r="G11"/>
  <c r="F11"/>
  <c r="E11"/>
  <c r="D11"/>
  <c r="C11"/>
  <c r="B11"/>
  <c r="R10"/>
  <c r="H10"/>
  <c r="G10"/>
  <c r="F10"/>
  <c r="E10"/>
  <c r="D10"/>
  <c r="C10"/>
  <c r="B10"/>
  <c r="R9"/>
  <c r="H9"/>
  <c r="G9"/>
  <c r="F9"/>
  <c r="E9"/>
  <c r="D9"/>
  <c r="C9"/>
  <c r="B9"/>
  <c r="R8"/>
  <c r="H8"/>
  <c r="G8"/>
  <c r="F8"/>
  <c r="E8"/>
  <c r="D8"/>
  <c r="C8"/>
  <c r="B8"/>
  <c r="R7"/>
  <c r="H7"/>
  <c r="G7"/>
  <c r="F7"/>
  <c r="E7"/>
  <c r="D7"/>
  <c r="C7"/>
  <c r="B7"/>
  <c r="R6"/>
  <c r="H6"/>
  <c r="G6"/>
  <c r="F6"/>
  <c r="E6"/>
  <c r="D6"/>
  <c r="C6"/>
  <c r="B6"/>
  <c r="R5"/>
  <c r="H5"/>
  <c r="G5"/>
  <c r="F5"/>
  <c r="E5"/>
  <c r="D5"/>
  <c r="C5"/>
  <c r="B5"/>
  <c r="Z96" i="30"/>
  <c r="Z80"/>
  <c r="Z81"/>
  <c r="Z82"/>
  <c r="Z83"/>
  <c r="Z84"/>
  <c r="BC96"/>
  <c r="Y96"/>
  <c r="Y80"/>
  <c r="Y81"/>
  <c r="Y82"/>
  <c r="Y83"/>
  <c r="Y84"/>
  <c r="BB96"/>
  <c r="X96"/>
  <c r="X80"/>
  <c r="X81"/>
  <c r="X82"/>
  <c r="X83"/>
  <c r="X84"/>
  <c r="BA96"/>
  <c r="W96"/>
  <c r="W80"/>
  <c r="W81"/>
  <c r="W82"/>
  <c r="W83"/>
  <c r="W84"/>
  <c r="AZ96"/>
  <c r="V96"/>
  <c r="V80"/>
  <c r="V81"/>
  <c r="V82"/>
  <c r="V83"/>
  <c r="V84"/>
  <c r="AY96"/>
  <c r="U96"/>
  <c r="U80"/>
  <c r="U81"/>
  <c r="U82"/>
  <c r="U83"/>
  <c r="U84"/>
  <c r="AX96"/>
  <c r="T96"/>
  <c r="T80"/>
  <c r="T81"/>
  <c r="T82"/>
  <c r="T83"/>
  <c r="T84"/>
  <c r="AW96"/>
  <c r="S96"/>
  <c r="S80"/>
  <c r="S81"/>
  <c r="S82"/>
  <c r="S83"/>
  <c r="S84"/>
  <c r="AV96"/>
  <c r="R96"/>
  <c r="R80"/>
  <c r="R81"/>
  <c r="R82"/>
  <c r="R83"/>
  <c r="R84"/>
  <c r="AU96"/>
  <c r="Q96"/>
  <c r="Q80"/>
  <c r="Q81"/>
  <c r="Q82"/>
  <c r="Q83"/>
  <c r="Q84"/>
  <c r="AT96"/>
  <c r="P96"/>
  <c r="P80"/>
  <c r="P81"/>
  <c r="P82"/>
  <c r="P83"/>
  <c r="P84"/>
  <c r="AS96"/>
  <c r="O96"/>
  <c r="O80"/>
  <c r="O81"/>
  <c r="O82"/>
  <c r="O83"/>
  <c r="O84"/>
  <c r="AR96"/>
  <c r="N96"/>
  <c r="N80"/>
  <c r="N81"/>
  <c r="N82"/>
  <c r="N83"/>
  <c r="N84"/>
  <c r="AQ96"/>
  <c r="M96"/>
  <c r="M80"/>
  <c r="M81"/>
  <c r="M82"/>
  <c r="M83"/>
  <c r="M84"/>
  <c r="AP96"/>
  <c r="L96"/>
  <c r="L80"/>
  <c r="L81"/>
  <c r="L82"/>
  <c r="L83"/>
  <c r="L84"/>
  <c r="AO96"/>
  <c r="K96"/>
  <c r="K80"/>
  <c r="K81"/>
  <c r="K82"/>
  <c r="K83"/>
  <c r="K84"/>
  <c r="AN96"/>
  <c r="J96"/>
  <c r="J80"/>
  <c r="J81"/>
  <c r="J82"/>
  <c r="J83"/>
  <c r="J84"/>
  <c r="AM96"/>
  <c r="I96"/>
  <c r="I80"/>
  <c r="I81"/>
  <c r="I82"/>
  <c r="I83"/>
  <c r="I84"/>
  <c r="AL96"/>
  <c r="H96"/>
  <c r="H80"/>
  <c r="H81"/>
  <c r="H82"/>
  <c r="H83"/>
  <c r="H84"/>
  <c r="AK96"/>
  <c r="G96"/>
  <c r="G80"/>
  <c r="G81"/>
  <c r="G82"/>
  <c r="G83"/>
  <c r="G84"/>
  <c r="AJ96"/>
  <c r="F96"/>
  <c r="F80"/>
  <c r="F81"/>
  <c r="F82"/>
  <c r="F83"/>
  <c r="F84"/>
  <c r="AI96"/>
  <c r="E96"/>
  <c r="E80"/>
  <c r="E81"/>
  <c r="E82"/>
  <c r="E83"/>
  <c r="E84"/>
  <c r="AH96"/>
  <c r="D96"/>
  <c r="D80"/>
  <c r="D81"/>
  <c r="D82"/>
  <c r="D83"/>
  <c r="D84"/>
  <c r="AG96"/>
  <c r="C96"/>
  <c r="C80"/>
  <c r="C81"/>
  <c r="C82"/>
  <c r="C83"/>
  <c r="C84"/>
  <c r="AF96"/>
  <c r="B96"/>
  <c r="B80"/>
  <c r="B81"/>
  <c r="B82"/>
  <c r="B83"/>
  <c r="B84"/>
  <c r="AE96"/>
  <c r="AC96"/>
  <c r="AB96"/>
  <c r="Z95"/>
  <c r="BC95"/>
  <c r="Y95"/>
  <c r="BB95"/>
  <c r="X95"/>
  <c r="BA95"/>
  <c r="W95"/>
  <c r="AZ95"/>
  <c r="V95"/>
  <c r="AY95"/>
  <c r="U95"/>
  <c r="AX95"/>
  <c r="T95"/>
  <c r="AW95"/>
  <c r="S95"/>
  <c r="AV95"/>
  <c r="R95"/>
  <c r="AU95"/>
  <c r="Q95"/>
  <c r="AT95"/>
  <c r="P95"/>
  <c r="AS95"/>
  <c r="O95"/>
  <c r="AR95"/>
  <c r="N95"/>
  <c r="AQ95"/>
  <c r="M95"/>
  <c r="AP95"/>
  <c r="L95"/>
  <c r="AO95"/>
  <c r="K95"/>
  <c r="AN95"/>
  <c r="J95"/>
  <c r="AM95"/>
  <c r="I95"/>
  <c r="AL95"/>
  <c r="H95"/>
  <c r="AK95"/>
  <c r="G95"/>
  <c r="AJ95"/>
  <c r="F95"/>
  <c r="AI95"/>
  <c r="E95"/>
  <c r="AH95"/>
  <c r="D95"/>
  <c r="AG95"/>
  <c r="C95"/>
  <c r="AF95"/>
  <c r="B95"/>
  <c r="AE95"/>
  <c r="AC95"/>
  <c r="AB95"/>
  <c r="Z94"/>
  <c r="BC94"/>
  <c r="Y94"/>
  <c r="BB94"/>
  <c r="X94"/>
  <c r="BA94"/>
  <c r="W94"/>
  <c r="AZ94"/>
  <c r="V94"/>
  <c r="AY94"/>
  <c r="U94"/>
  <c r="AX94"/>
  <c r="T94"/>
  <c r="AW94"/>
  <c r="S94"/>
  <c r="AV94"/>
  <c r="R94"/>
  <c r="AU94"/>
  <c r="Q94"/>
  <c r="AT94"/>
  <c r="P94"/>
  <c r="AS94"/>
  <c r="O94"/>
  <c r="AR94"/>
  <c r="N94"/>
  <c r="AQ94"/>
  <c r="M94"/>
  <c r="AP94"/>
  <c r="L94"/>
  <c r="AO94"/>
  <c r="K94"/>
  <c r="AN94"/>
  <c r="J94"/>
  <c r="AM94"/>
  <c r="I94"/>
  <c r="AL94"/>
  <c r="H94"/>
  <c r="AK94"/>
  <c r="G94"/>
  <c r="AJ94"/>
  <c r="F94"/>
  <c r="AI94"/>
  <c r="E94"/>
  <c r="AH94"/>
  <c r="D94"/>
  <c r="AG94"/>
  <c r="C94"/>
  <c r="AF94"/>
  <c r="B94"/>
  <c r="AE94"/>
  <c r="AC94"/>
  <c r="AB94"/>
  <c r="Z93"/>
  <c r="BC93"/>
  <c r="Y93"/>
  <c r="BB93"/>
  <c r="X93"/>
  <c r="BA93"/>
  <c r="W93"/>
  <c r="AZ93"/>
  <c r="V93"/>
  <c r="AY93"/>
  <c r="U93"/>
  <c r="AX93"/>
  <c r="T93"/>
  <c r="AW93"/>
  <c r="S93"/>
  <c r="AV93"/>
  <c r="R93"/>
  <c r="AU93"/>
  <c r="Q93"/>
  <c r="AT93"/>
  <c r="P93"/>
  <c r="AS93"/>
  <c r="O93"/>
  <c r="AR93"/>
  <c r="N93"/>
  <c r="AQ93"/>
  <c r="M93"/>
  <c r="AP93"/>
  <c r="L93"/>
  <c r="AO93"/>
  <c r="K93"/>
  <c r="AN93"/>
  <c r="J93"/>
  <c r="AM93"/>
  <c r="I93"/>
  <c r="AL93"/>
  <c r="H93"/>
  <c r="AK93"/>
  <c r="G93"/>
  <c r="AJ93"/>
  <c r="F93"/>
  <c r="AI93"/>
  <c r="E93"/>
  <c r="AH93"/>
  <c r="D93"/>
  <c r="AG93"/>
  <c r="C93"/>
  <c r="AF93"/>
  <c r="B93"/>
  <c r="AE93"/>
  <c r="AC93"/>
  <c r="AB93"/>
  <c r="Z92"/>
  <c r="BC92"/>
  <c r="Y92"/>
  <c r="BB92"/>
  <c r="X92"/>
  <c r="BA92"/>
  <c r="W92"/>
  <c r="AZ92"/>
  <c r="V92"/>
  <c r="AY92"/>
  <c r="U92"/>
  <c r="AX92"/>
  <c r="T92"/>
  <c r="AW92"/>
  <c r="S92"/>
  <c r="AV92"/>
  <c r="R92"/>
  <c r="AU92"/>
  <c r="Q92"/>
  <c r="AT92"/>
  <c r="P92"/>
  <c r="AS92"/>
  <c r="O92"/>
  <c r="AR92"/>
  <c r="N92"/>
  <c r="AQ92"/>
  <c r="M92"/>
  <c r="AP92"/>
  <c r="L92"/>
  <c r="AO92"/>
  <c r="K92"/>
  <c r="AN92"/>
  <c r="J92"/>
  <c r="AM92"/>
  <c r="I92"/>
  <c r="AL92"/>
  <c r="H92"/>
  <c r="AK92"/>
  <c r="G92"/>
  <c r="AJ92"/>
  <c r="F92"/>
  <c r="AI92"/>
  <c r="E92"/>
  <c r="AH92"/>
  <c r="D92"/>
  <c r="AG92"/>
  <c r="C92"/>
  <c r="AF92"/>
  <c r="B92"/>
  <c r="AE92"/>
  <c r="AC92"/>
  <c r="AB92"/>
  <c r="Z91"/>
  <c r="BC91"/>
  <c r="Y91"/>
  <c r="BB91"/>
  <c r="X91"/>
  <c r="BA91"/>
  <c r="W91"/>
  <c r="AZ91"/>
  <c r="V91"/>
  <c r="AY91"/>
  <c r="U91"/>
  <c r="AX91"/>
  <c r="T91"/>
  <c r="AW91"/>
  <c r="S91"/>
  <c r="AV91"/>
  <c r="R91"/>
  <c r="AU91"/>
  <c r="Q91"/>
  <c r="AT91"/>
  <c r="P91"/>
  <c r="AS91"/>
  <c r="O91"/>
  <c r="AR91"/>
  <c r="N91"/>
  <c r="AQ91"/>
  <c r="M91"/>
  <c r="AP91"/>
  <c r="L91"/>
  <c r="AO91"/>
  <c r="K91"/>
  <c r="AN91"/>
  <c r="J91"/>
  <c r="AM91"/>
  <c r="I91"/>
  <c r="AL91"/>
  <c r="H91"/>
  <c r="AK91"/>
  <c r="G91"/>
  <c r="AJ91"/>
  <c r="F91"/>
  <c r="AI91"/>
  <c r="E91"/>
  <c r="AH91"/>
  <c r="D91"/>
  <c r="AG91"/>
  <c r="C91"/>
  <c r="AF91"/>
  <c r="B91"/>
  <c r="AE91"/>
  <c r="AC91"/>
  <c r="AB91"/>
  <c r="Z90"/>
  <c r="BC90"/>
  <c r="Y90"/>
  <c r="BB90"/>
  <c r="X90"/>
  <c r="BA90"/>
  <c r="W90"/>
  <c r="AZ90"/>
  <c r="V90"/>
  <c r="AY90"/>
  <c r="U90"/>
  <c r="AX90"/>
  <c r="T90"/>
  <c r="AW90"/>
  <c r="S90"/>
  <c r="AV90"/>
  <c r="R90"/>
  <c r="AU90"/>
  <c r="Q90"/>
  <c r="AT90"/>
  <c r="P90"/>
  <c r="AS90"/>
  <c r="O90"/>
  <c r="AR90"/>
  <c r="N90"/>
  <c r="AQ90"/>
  <c r="M90"/>
  <c r="AP90"/>
  <c r="L90"/>
  <c r="AO90"/>
  <c r="K90"/>
  <c r="AN90"/>
  <c r="J90"/>
  <c r="AM90"/>
  <c r="I90"/>
  <c r="AL90"/>
  <c r="H90"/>
  <c r="AK90"/>
  <c r="G90"/>
  <c r="AJ90"/>
  <c r="F90"/>
  <c r="AI90"/>
  <c r="E90"/>
  <c r="AH90"/>
  <c r="D90"/>
  <c r="AG90"/>
  <c r="C90"/>
  <c r="AF90"/>
  <c r="B90"/>
  <c r="AE90"/>
  <c r="AC90"/>
  <c r="AB90"/>
  <c r="Z89"/>
  <c r="BC89"/>
  <c r="Y89"/>
  <c r="BB89"/>
  <c r="X89"/>
  <c r="BA89"/>
  <c r="W89"/>
  <c r="AZ89"/>
  <c r="V89"/>
  <c r="AY89"/>
  <c r="U89"/>
  <c r="AX89"/>
  <c r="T89"/>
  <c r="AW89"/>
  <c r="S89"/>
  <c r="AV89"/>
  <c r="R89"/>
  <c r="AU89"/>
  <c r="Q89"/>
  <c r="AT89"/>
  <c r="P89"/>
  <c r="AS89"/>
  <c r="O89"/>
  <c r="AR89"/>
  <c r="N89"/>
  <c r="AQ89"/>
  <c r="M89"/>
  <c r="AP89"/>
  <c r="L89"/>
  <c r="AO89"/>
  <c r="K89"/>
  <c r="AN89"/>
  <c r="J89"/>
  <c r="AM89"/>
  <c r="I89"/>
  <c r="AL89"/>
  <c r="H89"/>
  <c r="AK89"/>
  <c r="G89"/>
  <c r="AJ89"/>
  <c r="F89"/>
  <c r="AI89"/>
  <c r="E89"/>
  <c r="AH89"/>
  <c r="D89"/>
  <c r="AG89"/>
  <c r="C89"/>
  <c r="AF89"/>
  <c r="B89"/>
  <c r="AE89"/>
  <c r="AC89"/>
  <c r="AB89"/>
  <c r="Z88"/>
  <c r="BC88"/>
  <c r="Y88"/>
  <c r="BB88"/>
  <c r="X88"/>
  <c r="BA88"/>
  <c r="W88"/>
  <c r="AZ88"/>
  <c r="V88"/>
  <c r="AY88"/>
  <c r="U88"/>
  <c r="AX88"/>
  <c r="T88"/>
  <c r="AW88"/>
  <c r="S88"/>
  <c r="AV88"/>
  <c r="R88"/>
  <c r="AU88"/>
  <c r="Q88"/>
  <c r="AT88"/>
  <c r="P88"/>
  <c r="AS88"/>
  <c r="O88"/>
  <c r="AR88"/>
  <c r="N88"/>
  <c r="AQ88"/>
  <c r="M88"/>
  <c r="AP88"/>
  <c r="L88"/>
  <c r="AO88"/>
  <c r="K88"/>
  <c r="AN88"/>
  <c r="J88"/>
  <c r="AM88"/>
  <c r="I88"/>
  <c r="AL88"/>
  <c r="H88"/>
  <c r="AK88"/>
  <c r="G88"/>
  <c r="AJ88"/>
  <c r="F88"/>
  <c r="AI88"/>
  <c r="E88"/>
  <c r="AH88"/>
  <c r="D88"/>
  <c r="AG88"/>
  <c r="C88"/>
  <c r="AF88"/>
  <c r="B88"/>
  <c r="AE88"/>
  <c r="AC88"/>
  <c r="AB88"/>
  <c r="Z87"/>
  <c r="BC87"/>
  <c r="Y87"/>
  <c r="BB87"/>
  <c r="X87"/>
  <c r="BA87"/>
  <c r="W87"/>
  <c r="AZ87"/>
  <c r="V87"/>
  <c r="AY87"/>
  <c r="U87"/>
  <c r="AX87"/>
  <c r="T87"/>
  <c r="AW87"/>
  <c r="S87"/>
  <c r="AV87"/>
  <c r="R87"/>
  <c r="AU87"/>
  <c r="Q87"/>
  <c r="AT87"/>
  <c r="P87"/>
  <c r="AS87"/>
  <c r="O87"/>
  <c r="AR87"/>
  <c r="N87"/>
  <c r="AQ87"/>
  <c r="M87"/>
  <c r="AP87"/>
  <c r="L87"/>
  <c r="AO87"/>
  <c r="K87"/>
  <c r="AN87"/>
  <c r="J87"/>
  <c r="AM87"/>
  <c r="I87"/>
  <c r="AL87"/>
  <c r="H87"/>
  <c r="AK87"/>
  <c r="G87"/>
  <c r="AJ87"/>
  <c r="F87"/>
  <c r="AI87"/>
  <c r="E87"/>
  <c r="AH87"/>
  <c r="D87"/>
  <c r="AG87"/>
  <c r="C87"/>
  <c r="AF87"/>
  <c r="B87"/>
  <c r="AE87"/>
  <c r="AC87"/>
  <c r="AB87"/>
  <c r="Z86"/>
  <c r="BC86"/>
  <c r="Y86"/>
  <c r="BB86"/>
  <c r="X86"/>
  <c r="BA86"/>
  <c r="W86"/>
  <c r="AZ86"/>
  <c r="V86"/>
  <c r="AY86"/>
  <c r="U86"/>
  <c r="AX86"/>
  <c r="T86"/>
  <c r="AW86"/>
  <c r="S86"/>
  <c r="AV86"/>
  <c r="R86"/>
  <c r="AU86"/>
  <c r="Q86"/>
  <c r="AT86"/>
  <c r="P86"/>
  <c r="AS86"/>
  <c r="O86"/>
  <c r="AR86"/>
  <c r="N86"/>
  <c r="AQ86"/>
  <c r="M86"/>
  <c r="AP86"/>
  <c r="L86"/>
  <c r="AO86"/>
  <c r="K86"/>
  <c r="AN86"/>
  <c r="J86"/>
  <c r="AM86"/>
  <c r="I86"/>
  <c r="AL86"/>
  <c r="H86"/>
  <c r="AK86"/>
  <c r="G86"/>
  <c r="AJ86"/>
  <c r="F86"/>
  <c r="AI86"/>
  <c r="E86"/>
  <c r="AH86"/>
  <c r="D86"/>
  <c r="AG86"/>
  <c r="C86"/>
  <c r="AF86"/>
  <c r="B86"/>
  <c r="AE86"/>
  <c r="AC86"/>
  <c r="AB86"/>
  <c r="Z85"/>
  <c r="BC85"/>
  <c r="Y85"/>
  <c r="BB85"/>
  <c r="X85"/>
  <c r="BA85"/>
  <c r="W85"/>
  <c r="AZ85"/>
  <c r="V85"/>
  <c r="AY85"/>
  <c r="U85"/>
  <c r="AX85"/>
  <c r="T85"/>
  <c r="AW85"/>
  <c r="S85"/>
  <c r="AV85"/>
  <c r="R85"/>
  <c r="AU85"/>
  <c r="Q85"/>
  <c r="AT85"/>
  <c r="P85"/>
  <c r="AS85"/>
  <c r="O85"/>
  <c r="AR85"/>
  <c r="N85"/>
  <c r="AQ85"/>
  <c r="M85"/>
  <c r="AP85"/>
  <c r="L85"/>
  <c r="AO85"/>
  <c r="K85"/>
  <c r="AN85"/>
  <c r="J85"/>
  <c r="AM85"/>
  <c r="I85"/>
  <c r="AL85"/>
  <c r="H85"/>
  <c r="AK85"/>
  <c r="G85"/>
  <c r="AJ85"/>
  <c r="F85"/>
  <c r="AI85"/>
  <c r="E85"/>
  <c r="AH85"/>
  <c r="D85"/>
  <c r="AG85"/>
  <c r="C85"/>
  <c r="AF85"/>
  <c r="B85"/>
  <c r="AE85"/>
  <c r="AC85"/>
  <c r="AB85"/>
  <c r="BC84"/>
  <c r="BB84"/>
  <c r="BA84"/>
  <c r="AZ84"/>
  <c r="AY84"/>
  <c r="AX84"/>
  <c r="AW84"/>
  <c r="AV84"/>
  <c r="AU84"/>
  <c r="AT84"/>
  <c r="AS84"/>
  <c r="AR84"/>
  <c r="AQ84"/>
  <c r="AP84"/>
  <c r="AO84"/>
  <c r="AN84"/>
  <c r="AM84"/>
  <c r="AL84"/>
  <c r="AK84"/>
  <c r="AJ84"/>
  <c r="AI84"/>
  <c r="AH84"/>
  <c r="AG84"/>
  <c r="AF84"/>
  <c r="AE84"/>
  <c r="AC84"/>
  <c r="AB84"/>
  <c r="BC83"/>
  <c r="BB83"/>
  <c r="BA83"/>
  <c r="AZ83"/>
  <c r="AY83"/>
  <c r="AX83"/>
  <c r="AW83"/>
  <c r="AV83"/>
  <c r="AU83"/>
  <c r="AT83"/>
  <c r="AS83"/>
  <c r="AR83"/>
  <c r="AQ83"/>
  <c r="AP83"/>
  <c r="AO83"/>
  <c r="AN83"/>
  <c r="AM83"/>
  <c r="AL83"/>
  <c r="AK83"/>
  <c r="AJ83"/>
  <c r="AI83"/>
  <c r="AH83"/>
  <c r="AG83"/>
  <c r="AF83"/>
  <c r="AE83"/>
  <c r="AC83"/>
  <c r="AB83"/>
  <c r="BC82"/>
  <c r="BB82"/>
  <c r="BA82"/>
  <c r="AZ82"/>
  <c r="AY82"/>
  <c r="AX82"/>
  <c r="AW82"/>
  <c r="AV82"/>
  <c r="AU82"/>
  <c r="AT82"/>
  <c r="AS82"/>
  <c r="AR82"/>
  <c r="AQ82"/>
  <c r="AP82"/>
  <c r="AO82"/>
  <c r="AN82"/>
  <c r="AM82"/>
  <c r="AL82"/>
  <c r="AK82"/>
  <c r="AJ82"/>
  <c r="AI82"/>
  <c r="AH82"/>
  <c r="AG82"/>
  <c r="AF82"/>
  <c r="AE82"/>
  <c r="AC82"/>
  <c r="AB82"/>
  <c r="BC81"/>
  <c r="BB81"/>
  <c r="BA81"/>
  <c r="AZ81"/>
  <c r="AY81"/>
  <c r="AX81"/>
  <c r="AW81"/>
  <c r="AV81"/>
  <c r="AU81"/>
  <c r="AT81"/>
  <c r="AS81"/>
  <c r="AR81"/>
  <c r="AQ81"/>
  <c r="AP81"/>
  <c r="AO81"/>
  <c r="AN81"/>
  <c r="AM81"/>
  <c r="AL81"/>
  <c r="AK81"/>
  <c r="AJ81"/>
  <c r="AI81"/>
  <c r="AH81"/>
  <c r="AG81"/>
  <c r="AF81"/>
  <c r="AE81"/>
  <c r="AC81"/>
  <c r="AB81"/>
  <c r="BC80"/>
  <c r="BB80"/>
  <c r="BA80"/>
  <c r="AZ80"/>
  <c r="AY80"/>
  <c r="AX80"/>
  <c r="AW80"/>
  <c r="AV80"/>
  <c r="AU80"/>
  <c r="AT80"/>
  <c r="AS80"/>
  <c r="AR80"/>
  <c r="AQ80"/>
  <c r="AP80"/>
  <c r="AO80"/>
  <c r="AN80"/>
  <c r="AM80"/>
  <c r="AL80"/>
  <c r="AK80"/>
  <c r="AJ80"/>
  <c r="AI80"/>
  <c r="AH80"/>
  <c r="AG80"/>
  <c r="AF80"/>
  <c r="AE80"/>
  <c r="AC80"/>
  <c r="AB80"/>
  <c r="Z79"/>
  <c r="BC79"/>
  <c r="Y79"/>
  <c r="BB79"/>
  <c r="X79"/>
  <c r="BA79"/>
  <c r="W79"/>
  <c r="AZ79"/>
  <c r="V79"/>
  <c r="AY79"/>
  <c r="U79"/>
  <c r="AX79"/>
  <c r="T79"/>
  <c r="AW79"/>
  <c r="S79"/>
  <c r="AV79"/>
  <c r="R79"/>
  <c r="AU79"/>
  <c r="Q79"/>
  <c r="AT79"/>
  <c r="P79"/>
  <c r="AS79"/>
  <c r="O79"/>
  <c r="AR79"/>
  <c r="N79"/>
  <c r="AQ79"/>
  <c r="M79"/>
  <c r="AP79"/>
  <c r="L79"/>
  <c r="AO79"/>
  <c r="K79"/>
  <c r="AN79"/>
  <c r="J79"/>
  <c r="AM79"/>
  <c r="I79"/>
  <c r="AL79"/>
  <c r="H79"/>
  <c r="AK79"/>
  <c r="G79"/>
  <c r="AJ79"/>
  <c r="F79"/>
  <c r="AI79"/>
  <c r="E79"/>
  <c r="AH79"/>
  <c r="D79"/>
  <c r="AG79"/>
  <c r="C79"/>
  <c r="AF79"/>
  <c r="B79"/>
  <c r="AE79"/>
  <c r="AC79"/>
  <c r="AB79"/>
  <c r="Z78"/>
  <c r="BC78"/>
  <c r="Y78"/>
  <c r="BB78"/>
  <c r="X78"/>
  <c r="BA78"/>
  <c r="W78"/>
  <c r="AZ78"/>
  <c r="V78"/>
  <c r="AY78"/>
  <c r="U78"/>
  <c r="AX78"/>
  <c r="T78"/>
  <c r="AW78"/>
  <c r="S78"/>
  <c r="AV78"/>
  <c r="R78"/>
  <c r="AU78"/>
  <c r="Q78"/>
  <c r="AT78"/>
  <c r="P78"/>
  <c r="AS78"/>
  <c r="O78"/>
  <c r="AR78"/>
  <c r="N78"/>
  <c r="AQ78"/>
  <c r="M78"/>
  <c r="AP78"/>
  <c r="L78"/>
  <c r="AO78"/>
  <c r="K78"/>
  <c r="AN78"/>
  <c r="J78"/>
  <c r="AM78"/>
  <c r="I78"/>
  <c r="AL78"/>
  <c r="H78"/>
  <c r="AK78"/>
  <c r="G78"/>
  <c r="AJ78"/>
  <c r="F78"/>
  <c r="AI78"/>
  <c r="E78"/>
  <c r="AH78"/>
  <c r="D78"/>
  <c r="AG78"/>
  <c r="C78"/>
  <c r="AF78"/>
  <c r="B78"/>
  <c r="AE78"/>
  <c r="AC78"/>
  <c r="AB78"/>
  <c r="Z77"/>
  <c r="BC77"/>
  <c r="Y77"/>
  <c r="BB77"/>
  <c r="X77"/>
  <c r="BA77"/>
  <c r="W77"/>
  <c r="AZ77"/>
  <c r="V77"/>
  <c r="AY77"/>
  <c r="U77"/>
  <c r="AX77"/>
  <c r="T77"/>
  <c r="AW77"/>
  <c r="S77"/>
  <c r="AV77"/>
  <c r="R77"/>
  <c r="AU77"/>
  <c r="Q77"/>
  <c r="AT77"/>
  <c r="P77"/>
  <c r="AS77"/>
  <c r="O77"/>
  <c r="AR77"/>
  <c r="N77"/>
  <c r="AQ77"/>
  <c r="M77"/>
  <c r="AP77"/>
  <c r="L77"/>
  <c r="AO77"/>
  <c r="K77"/>
  <c r="AN77"/>
  <c r="J77"/>
  <c r="AM77"/>
  <c r="I77"/>
  <c r="AL77"/>
  <c r="H77"/>
  <c r="AK77"/>
  <c r="G77"/>
  <c r="AJ77"/>
  <c r="F77"/>
  <c r="AI77"/>
  <c r="E77"/>
  <c r="AH77"/>
  <c r="D77"/>
  <c r="AG77"/>
  <c r="C77"/>
  <c r="AF77"/>
  <c r="B77"/>
  <c r="AE77"/>
  <c r="AC77"/>
  <c r="AB77"/>
  <c r="Z76"/>
  <c r="BC76"/>
  <c r="Y76"/>
  <c r="BB76"/>
  <c r="X76"/>
  <c r="BA76"/>
  <c r="W76"/>
  <c r="AZ76"/>
  <c r="V76"/>
  <c r="AY76"/>
  <c r="U76"/>
  <c r="AX76"/>
  <c r="T76"/>
  <c r="AW76"/>
  <c r="S76"/>
  <c r="AV76"/>
  <c r="R76"/>
  <c r="AU76"/>
  <c r="Q76"/>
  <c r="AT76"/>
  <c r="P76"/>
  <c r="AS76"/>
  <c r="O76"/>
  <c r="AR76"/>
  <c r="N76"/>
  <c r="AQ76"/>
  <c r="M76"/>
  <c r="AP76"/>
  <c r="L76"/>
  <c r="AO76"/>
  <c r="K76"/>
  <c r="AN76"/>
  <c r="J76"/>
  <c r="AM76"/>
  <c r="I76"/>
  <c r="AL76"/>
  <c r="H76"/>
  <c r="AK76"/>
  <c r="G76"/>
  <c r="AJ76"/>
  <c r="F76"/>
  <c r="AI76"/>
  <c r="E76"/>
  <c r="AH76"/>
  <c r="D76"/>
  <c r="AG76"/>
  <c r="C76"/>
  <c r="AF76"/>
  <c r="B76"/>
  <c r="AE76"/>
  <c r="AC76"/>
  <c r="AB76"/>
  <c r="Z75"/>
  <c r="BC75"/>
  <c r="Y75"/>
  <c r="BB75"/>
  <c r="X75"/>
  <c r="BA75"/>
  <c r="W75"/>
  <c r="AZ75"/>
  <c r="V75"/>
  <c r="AY75"/>
  <c r="U75"/>
  <c r="AX75"/>
  <c r="T75"/>
  <c r="AW75"/>
  <c r="S75"/>
  <c r="AV75"/>
  <c r="R75"/>
  <c r="AU75"/>
  <c r="Q75"/>
  <c r="AT75"/>
  <c r="P75"/>
  <c r="AS75"/>
  <c r="O75"/>
  <c r="AR75"/>
  <c r="N75"/>
  <c r="AQ75"/>
  <c r="M75"/>
  <c r="AP75"/>
  <c r="L75"/>
  <c r="AO75"/>
  <c r="K75"/>
  <c r="AN75"/>
  <c r="J75"/>
  <c r="AM75"/>
  <c r="I75"/>
  <c r="AL75"/>
  <c r="H75"/>
  <c r="AK75"/>
  <c r="G75"/>
  <c r="AJ75"/>
  <c r="F75"/>
  <c r="AI75"/>
  <c r="E75"/>
  <c r="AH75"/>
  <c r="D75"/>
  <c r="AG75"/>
  <c r="C75"/>
  <c r="AF75"/>
  <c r="B75"/>
  <c r="AE75"/>
  <c r="AC75"/>
  <c r="AB75"/>
  <c r="Z74"/>
  <c r="BC74"/>
  <c r="Y74"/>
  <c r="BB74"/>
  <c r="X74"/>
  <c r="BA74"/>
  <c r="W74"/>
  <c r="AZ74"/>
  <c r="V74"/>
  <c r="AY74"/>
  <c r="U74"/>
  <c r="AX74"/>
  <c r="T74"/>
  <c r="AW74"/>
  <c r="S74"/>
  <c r="AV74"/>
  <c r="R74"/>
  <c r="AU74"/>
  <c r="Q74"/>
  <c r="AT74"/>
  <c r="P74"/>
  <c r="AS74"/>
  <c r="O74"/>
  <c r="AR74"/>
  <c r="N74"/>
  <c r="AQ74"/>
  <c r="M74"/>
  <c r="AP74"/>
  <c r="L74"/>
  <c r="AO74"/>
  <c r="K74"/>
  <c r="AN74"/>
  <c r="J74"/>
  <c r="AM74"/>
  <c r="I74"/>
  <c r="AL74"/>
  <c r="H74"/>
  <c r="AK74"/>
  <c r="G74"/>
  <c r="AJ74"/>
  <c r="F74"/>
  <c r="AI74"/>
  <c r="E74"/>
  <c r="AH74"/>
  <c r="D74"/>
  <c r="AG74"/>
  <c r="C74"/>
  <c r="AF74"/>
  <c r="B74"/>
  <c r="AE74"/>
  <c r="AC74"/>
  <c r="AB74"/>
  <c r="Z73"/>
  <c r="BC73"/>
  <c r="Y73"/>
  <c r="BB73"/>
  <c r="X73"/>
  <c r="BA73"/>
  <c r="W73"/>
  <c r="AZ73"/>
  <c r="V73"/>
  <c r="AY73"/>
  <c r="U73"/>
  <c r="AX73"/>
  <c r="T73"/>
  <c r="AW73"/>
  <c r="S73"/>
  <c r="AV73"/>
  <c r="R73"/>
  <c r="AU73"/>
  <c r="Q73"/>
  <c r="AT73"/>
  <c r="P73"/>
  <c r="AS73"/>
  <c r="O73"/>
  <c r="AR73"/>
  <c r="N73"/>
  <c r="AQ73"/>
  <c r="M73"/>
  <c r="AP73"/>
  <c r="L73"/>
  <c r="AO73"/>
  <c r="K73"/>
  <c r="AN73"/>
  <c r="J73"/>
  <c r="AM73"/>
  <c r="I73"/>
  <c r="AL73"/>
  <c r="H73"/>
  <c r="AK73"/>
  <c r="G73"/>
  <c r="AJ73"/>
  <c r="F73"/>
  <c r="AI73"/>
  <c r="E73"/>
  <c r="AH73"/>
  <c r="D73"/>
  <c r="AG73"/>
  <c r="C73"/>
  <c r="AF73"/>
  <c r="B73"/>
  <c r="AE73"/>
  <c r="AC73"/>
  <c r="AB73"/>
  <c r="Z72"/>
  <c r="BC72"/>
  <c r="Y72"/>
  <c r="BB72"/>
  <c r="X72"/>
  <c r="BA72"/>
  <c r="W72"/>
  <c r="AZ72"/>
  <c r="V72"/>
  <c r="AY72"/>
  <c r="U72"/>
  <c r="AX72"/>
  <c r="T72"/>
  <c r="AW72"/>
  <c r="S72"/>
  <c r="AV72"/>
  <c r="R72"/>
  <c r="AU72"/>
  <c r="Q72"/>
  <c r="AT72"/>
  <c r="P72"/>
  <c r="AS72"/>
  <c r="O72"/>
  <c r="AR72"/>
  <c r="N72"/>
  <c r="AQ72"/>
  <c r="M72"/>
  <c r="AP72"/>
  <c r="L72"/>
  <c r="AO72"/>
  <c r="K72"/>
  <c r="AN72"/>
  <c r="J72"/>
  <c r="AM72"/>
  <c r="I72"/>
  <c r="AL72"/>
  <c r="H72"/>
  <c r="AK72"/>
  <c r="G72"/>
  <c r="AJ72"/>
  <c r="F72"/>
  <c r="AI72"/>
  <c r="E72"/>
  <c r="AH72"/>
  <c r="D72"/>
  <c r="AG72"/>
  <c r="C72"/>
  <c r="AF72"/>
  <c r="B72"/>
  <c r="AE72"/>
  <c r="AC72"/>
  <c r="AB72"/>
  <c r="Z71"/>
  <c r="BC71"/>
  <c r="Y71"/>
  <c r="BB71"/>
  <c r="X71"/>
  <c r="BA71"/>
  <c r="W71"/>
  <c r="AZ71"/>
  <c r="V71"/>
  <c r="AY71"/>
  <c r="U71"/>
  <c r="AX71"/>
  <c r="T71"/>
  <c r="AW71"/>
  <c r="S71"/>
  <c r="AV71"/>
  <c r="R71"/>
  <c r="AU71"/>
  <c r="Q71"/>
  <c r="AT71"/>
  <c r="P71"/>
  <c r="AS71"/>
  <c r="O71"/>
  <c r="AR71"/>
  <c r="N71"/>
  <c r="AQ71"/>
  <c r="M71"/>
  <c r="AP71"/>
  <c r="L71"/>
  <c r="AO71"/>
  <c r="K71"/>
  <c r="AN71"/>
  <c r="J71"/>
  <c r="AM71"/>
  <c r="I71"/>
  <c r="AL71"/>
  <c r="H71"/>
  <c r="AK71"/>
  <c r="G71"/>
  <c r="AJ71"/>
  <c r="F71"/>
  <c r="AI71"/>
  <c r="E71"/>
  <c r="AH71"/>
  <c r="D71"/>
  <c r="AG71"/>
  <c r="C71"/>
  <c r="AF71"/>
  <c r="B71"/>
  <c r="AE71"/>
  <c r="AC71"/>
  <c r="AB71"/>
  <c r="Z70"/>
  <c r="BC70"/>
  <c r="Y70"/>
  <c r="BB70"/>
  <c r="X70"/>
  <c r="BA70"/>
  <c r="W70"/>
  <c r="AZ70"/>
  <c r="V70"/>
  <c r="AY70"/>
  <c r="U70"/>
  <c r="AX70"/>
  <c r="T70"/>
  <c r="AW70"/>
  <c r="S70"/>
  <c r="AV70"/>
  <c r="R70"/>
  <c r="AU70"/>
  <c r="Q70"/>
  <c r="AT70"/>
  <c r="P70"/>
  <c r="AS70"/>
  <c r="O70"/>
  <c r="AR70"/>
  <c r="N70"/>
  <c r="AQ70"/>
  <c r="M70"/>
  <c r="AP70"/>
  <c r="L70"/>
  <c r="AO70"/>
  <c r="K70"/>
  <c r="AN70"/>
  <c r="J70"/>
  <c r="AM70"/>
  <c r="I70"/>
  <c r="AL70"/>
  <c r="H70"/>
  <c r="AK70"/>
  <c r="G70"/>
  <c r="AJ70"/>
  <c r="F70"/>
  <c r="AI70"/>
  <c r="E70"/>
  <c r="AH70"/>
  <c r="D70"/>
  <c r="AG70"/>
  <c r="C70"/>
  <c r="AF70"/>
  <c r="B70"/>
  <c r="AE70"/>
  <c r="AC70"/>
  <c r="AB70"/>
  <c r="Z69"/>
  <c r="BC69"/>
  <c r="Y69"/>
  <c r="BB69"/>
  <c r="X69"/>
  <c r="BA69"/>
  <c r="W69"/>
  <c r="AZ69"/>
  <c r="V69"/>
  <c r="AY69"/>
  <c r="U69"/>
  <c r="AX69"/>
  <c r="T69"/>
  <c r="AW69"/>
  <c r="S69"/>
  <c r="AV69"/>
  <c r="R69"/>
  <c r="AU69"/>
  <c r="Q69"/>
  <c r="AT69"/>
  <c r="P69"/>
  <c r="AS69"/>
  <c r="O69"/>
  <c r="AR69"/>
  <c r="N69"/>
  <c r="AQ69"/>
  <c r="M69"/>
  <c r="AP69"/>
  <c r="L69"/>
  <c r="AO69"/>
  <c r="K69"/>
  <c r="AN69"/>
  <c r="J69"/>
  <c r="AM69"/>
  <c r="I69"/>
  <c r="AL69"/>
  <c r="H69"/>
  <c r="AK69"/>
  <c r="G69"/>
  <c r="AJ69"/>
  <c r="F69"/>
  <c r="AI69"/>
  <c r="E69"/>
  <c r="AH69"/>
  <c r="D69"/>
  <c r="AG69"/>
  <c r="C69"/>
  <c r="AF69"/>
  <c r="B69"/>
  <c r="AE69"/>
  <c r="AC69"/>
  <c r="AB69"/>
  <c r="Z68"/>
  <c r="BC68"/>
  <c r="Y68"/>
  <c r="BB68"/>
  <c r="X68"/>
  <c r="BA68"/>
  <c r="W68"/>
  <c r="AZ68"/>
  <c r="V68"/>
  <c r="AY68"/>
  <c r="U68"/>
  <c r="AX68"/>
  <c r="T68"/>
  <c r="AW68"/>
  <c r="S68"/>
  <c r="AV68"/>
  <c r="R68"/>
  <c r="AU68"/>
  <c r="Q68"/>
  <c r="AT68"/>
  <c r="P68"/>
  <c r="AS68"/>
  <c r="O68"/>
  <c r="AR68"/>
  <c r="N68"/>
  <c r="AQ68"/>
  <c r="M68"/>
  <c r="AP68"/>
  <c r="L68"/>
  <c r="AO68"/>
  <c r="K68"/>
  <c r="AN68"/>
  <c r="J68"/>
  <c r="AM68"/>
  <c r="I68"/>
  <c r="AL68"/>
  <c r="H68"/>
  <c r="AK68"/>
  <c r="G68"/>
  <c r="AJ68"/>
  <c r="F68"/>
  <c r="AI68"/>
  <c r="E68"/>
  <c r="AH68"/>
  <c r="D68"/>
  <c r="AG68"/>
  <c r="C68"/>
  <c r="AF68"/>
  <c r="B68"/>
  <c r="AE68"/>
  <c r="AC68"/>
  <c r="AB68"/>
  <c r="Z67"/>
  <c r="BC67"/>
  <c r="Y67"/>
  <c r="BB67"/>
  <c r="X67"/>
  <c r="BA67"/>
  <c r="W67"/>
  <c r="AZ67"/>
  <c r="V67"/>
  <c r="AY67"/>
  <c r="U67"/>
  <c r="AX67"/>
  <c r="T67"/>
  <c r="AW67"/>
  <c r="S67"/>
  <c r="AV67"/>
  <c r="R67"/>
  <c r="AU67"/>
  <c r="Q67"/>
  <c r="AT67"/>
  <c r="P67"/>
  <c r="AS67"/>
  <c r="O67"/>
  <c r="AR67"/>
  <c r="N67"/>
  <c r="AQ67"/>
  <c r="M67"/>
  <c r="AP67"/>
  <c r="L67"/>
  <c r="AO67"/>
  <c r="K67"/>
  <c r="AN67"/>
  <c r="J67"/>
  <c r="AM67"/>
  <c r="I67"/>
  <c r="AL67"/>
  <c r="H67"/>
  <c r="AK67"/>
  <c r="G67"/>
  <c r="AJ67"/>
  <c r="F67"/>
  <c r="AI67"/>
  <c r="E67"/>
  <c r="AH67"/>
  <c r="D67"/>
  <c r="AG67"/>
  <c r="C67"/>
  <c r="AF67"/>
  <c r="B67"/>
  <c r="AE67"/>
  <c r="AC67"/>
  <c r="AB67"/>
  <c r="Z66"/>
  <c r="BC66"/>
  <c r="Y66"/>
  <c r="BB66"/>
  <c r="X66"/>
  <c r="BA66"/>
  <c r="W66"/>
  <c r="AZ66"/>
  <c r="V66"/>
  <c r="AY66"/>
  <c r="U66"/>
  <c r="AX66"/>
  <c r="T66"/>
  <c r="AW66"/>
  <c r="S66"/>
  <c r="AV66"/>
  <c r="R66"/>
  <c r="AU66"/>
  <c r="Q66"/>
  <c r="AT66"/>
  <c r="P66"/>
  <c r="AS66"/>
  <c r="O66"/>
  <c r="AR66"/>
  <c r="N66"/>
  <c r="AQ66"/>
  <c r="M66"/>
  <c r="AP66"/>
  <c r="L66"/>
  <c r="AO66"/>
  <c r="K66"/>
  <c r="AN66"/>
  <c r="J66"/>
  <c r="AM66"/>
  <c r="I66"/>
  <c r="AL66"/>
  <c r="H66"/>
  <c r="AK66"/>
  <c r="G66"/>
  <c r="AJ66"/>
  <c r="F66"/>
  <c r="AI66"/>
  <c r="E66"/>
  <c r="AH66"/>
  <c r="D66"/>
  <c r="AG66"/>
  <c r="C66"/>
  <c r="AF66"/>
  <c r="B66"/>
  <c r="AE66"/>
  <c r="AC66"/>
  <c r="AB66"/>
  <c r="Z65"/>
  <c r="BC65"/>
  <c r="Y65"/>
  <c r="BB65"/>
  <c r="X65"/>
  <c r="BA65"/>
  <c r="W65"/>
  <c r="AZ65"/>
  <c r="V65"/>
  <c r="AY65"/>
  <c r="U65"/>
  <c r="AX65"/>
  <c r="T65"/>
  <c r="AW65"/>
  <c r="S65"/>
  <c r="AV65"/>
  <c r="R65"/>
  <c r="AU65"/>
  <c r="Q65"/>
  <c r="AT65"/>
  <c r="P65"/>
  <c r="AS65"/>
  <c r="O65"/>
  <c r="AR65"/>
  <c r="N65"/>
  <c r="AQ65"/>
  <c r="M65"/>
  <c r="AP65"/>
  <c r="L65"/>
  <c r="AO65"/>
  <c r="K65"/>
  <c r="AN65"/>
  <c r="J65"/>
  <c r="AM65"/>
  <c r="I65"/>
  <c r="AL65"/>
  <c r="H65"/>
  <c r="AK65"/>
  <c r="G65"/>
  <c r="AJ65"/>
  <c r="F65"/>
  <c r="AI65"/>
  <c r="E65"/>
  <c r="AH65"/>
  <c r="D65"/>
  <c r="AG65"/>
  <c r="C65"/>
  <c r="AF65"/>
  <c r="B65"/>
  <c r="AE65"/>
  <c r="AC65"/>
  <c r="AB65"/>
  <c r="Z64"/>
  <c r="BC64"/>
  <c r="Y64"/>
  <c r="BB64"/>
  <c r="X64"/>
  <c r="BA64"/>
  <c r="W64"/>
  <c r="AZ64"/>
  <c r="V64"/>
  <c r="AY64"/>
  <c r="U64"/>
  <c r="AX64"/>
  <c r="T64"/>
  <c r="AW64"/>
  <c r="S64"/>
  <c r="AV64"/>
  <c r="R64"/>
  <c r="AU64"/>
  <c r="Q64"/>
  <c r="AT64"/>
  <c r="P64"/>
  <c r="AS64"/>
  <c r="O64"/>
  <c r="AR64"/>
  <c r="N64"/>
  <c r="AQ64"/>
  <c r="M64"/>
  <c r="AP64"/>
  <c r="L64"/>
  <c r="AO64"/>
  <c r="K64"/>
  <c r="AN64"/>
  <c r="J64"/>
  <c r="AM64"/>
  <c r="I64"/>
  <c r="AL64"/>
  <c r="H64"/>
  <c r="AK64"/>
  <c r="G64"/>
  <c r="AJ64"/>
  <c r="F64"/>
  <c r="AI64"/>
  <c r="E64"/>
  <c r="AH64"/>
  <c r="D64"/>
  <c r="AG64"/>
  <c r="C64"/>
  <c r="AF64"/>
  <c r="B64"/>
  <c r="AE64"/>
  <c r="AC64"/>
  <c r="AB64"/>
  <c r="Z63"/>
  <c r="BC63"/>
  <c r="Y63"/>
  <c r="BB63"/>
  <c r="X63"/>
  <c r="BA63"/>
  <c r="W63"/>
  <c r="AZ63"/>
  <c r="V63"/>
  <c r="AY63"/>
  <c r="U63"/>
  <c r="AX63"/>
  <c r="T63"/>
  <c r="AW63"/>
  <c r="S63"/>
  <c r="AV63"/>
  <c r="R63"/>
  <c r="AU63"/>
  <c r="Q63"/>
  <c r="AT63"/>
  <c r="P63"/>
  <c r="AS63"/>
  <c r="O63"/>
  <c r="AR63"/>
  <c r="N63"/>
  <c r="AQ63"/>
  <c r="M63"/>
  <c r="AP63"/>
  <c r="L63"/>
  <c r="AO63"/>
  <c r="K63"/>
  <c r="AN63"/>
  <c r="J63"/>
  <c r="AM63"/>
  <c r="I63"/>
  <c r="AL63"/>
  <c r="H63"/>
  <c r="AK63"/>
  <c r="G63"/>
  <c r="AJ63"/>
  <c r="F63"/>
  <c r="AI63"/>
  <c r="E63"/>
  <c r="AH63"/>
  <c r="D63"/>
  <c r="AG63"/>
  <c r="C63"/>
  <c r="AF63"/>
  <c r="B63"/>
  <c r="AE63"/>
  <c r="AC63"/>
  <c r="AB63"/>
  <c r="Z62"/>
  <c r="BC62"/>
  <c r="Y62"/>
  <c r="BB62"/>
  <c r="X62"/>
  <c r="BA62"/>
  <c r="W62"/>
  <c r="AZ62"/>
  <c r="V62"/>
  <c r="AY62"/>
  <c r="U62"/>
  <c r="AX62"/>
  <c r="T62"/>
  <c r="AW62"/>
  <c r="S62"/>
  <c r="AV62"/>
  <c r="R62"/>
  <c r="AU62"/>
  <c r="Q62"/>
  <c r="AT62"/>
  <c r="P62"/>
  <c r="AS62"/>
  <c r="O62"/>
  <c r="AR62"/>
  <c r="N62"/>
  <c r="AQ62"/>
  <c r="M62"/>
  <c r="AP62"/>
  <c r="L62"/>
  <c r="AO62"/>
  <c r="K62"/>
  <c r="AN62"/>
  <c r="J62"/>
  <c r="AM62"/>
  <c r="I62"/>
  <c r="AL62"/>
  <c r="H62"/>
  <c r="AK62"/>
  <c r="G62"/>
  <c r="AJ62"/>
  <c r="F62"/>
  <c r="AI62"/>
  <c r="E62"/>
  <c r="AH62"/>
  <c r="D62"/>
  <c r="AG62"/>
  <c r="C62"/>
  <c r="AF62"/>
  <c r="B62"/>
  <c r="AE62"/>
  <c r="AC62"/>
  <c r="AB62"/>
  <c r="Z61"/>
  <c r="BC61"/>
  <c r="Y61"/>
  <c r="BB61"/>
  <c r="X61"/>
  <c r="BA61"/>
  <c r="W61"/>
  <c r="AZ61"/>
  <c r="V61"/>
  <c r="AY61"/>
  <c r="U61"/>
  <c r="AX61"/>
  <c r="T61"/>
  <c r="AW61"/>
  <c r="S61"/>
  <c r="AV61"/>
  <c r="R61"/>
  <c r="AU61"/>
  <c r="Q61"/>
  <c r="AT61"/>
  <c r="P61"/>
  <c r="AS61"/>
  <c r="O61"/>
  <c r="AR61"/>
  <c r="N61"/>
  <c r="AQ61"/>
  <c r="M61"/>
  <c r="AP61"/>
  <c r="L61"/>
  <c r="AO61"/>
  <c r="K61"/>
  <c r="AN61"/>
  <c r="J61"/>
  <c r="AM61"/>
  <c r="I61"/>
  <c r="AL61"/>
  <c r="H61"/>
  <c r="AK61"/>
  <c r="G61"/>
  <c r="AJ61"/>
  <c r="F61"/>
  <c r="AI61"/>
  <c r="E61"/>
  <c r="AH61"/>
  <c r="D61"/>
  <c r="AG61"/>
  <c r="C61"/>
  <c r="AF61"/>
  <c r="B61"/>
  <c r="AE61"/>
  <c r="AC61"/>
  <c r="AB61"/>
  <c r="Z60"/>
  <c r="BC60"/>
  <c r="Y60"/>
  <c r="BB60"/>
  <c r="X60"/>
  <c r="BA60"/>
  <c r="W60"/>
  <c r="AZ60"/>
  <c r="V60"/>
  <c r="AY60"/>
  <c r="U60"/>
  <c r="AX60"/>
  <c r="T60"/>
  <c r="AW60"/>
  <c r="S60"/>
  <c r="AV60"/>
  <c r="R60"/>
  <c r="AU60"/>
  <c r="Q60"/>
  <c r="AT60"/>
  <c r="P60"/>
  <c r="AS60"/>
  <c r="O60"/>
  <c r="AR60"/>
  <c r="N60"/>
  <c r="AQ60"/>
  <c r="M60"/>
  <c r="AP60"/>
  <c r="L60"/>
  <c r="AO60"/>
  <c r="K60"/>
  <c r="AN60"/>
  <c r="J60"/>
  <c r="AM60"/>
  <c r="I60"/>
  <c r="AL60"/>
  <c r="H60"/>
  <c r="AK60"/>
  <c r="G60"/>
  <c r="AJ60"/>
  <c r="F60"/>
  <c r="AI60"/>
  <c r="E60"/>
  <c r="AH60"/>
  <c r="D60"/>
  <c r="AG60"/>
  <c r="C60"/>
  <c r="AF60"/>
  <c r="B60"/>
  <c r="AE60"/>
  <c r="AC60"/>
  <c r="AB60"/>
  <c r="Z59"/>
  <c r="BC59"/>
  <c r="Y59"/>
  <c r="BB59"/>
  <c r="X59"/>
  <c r="BA59"/>
  <c r="W59"/>
  <c r="AZ59"/>
  <c r="V59"/>
  <c r="AY59"/>
  <c r="U59"/>
  <c r="AX59"/>
  <c r="T59"/>
  <c r="AW59"/>
  <c r="S59"/>
  <c r="AV59"/>
  <c r="R59"/>
  <c r="AU59"/>
  <c r="Q59"/>
  <c r="AT59"/>
  <c r="P59"/>
  <c r="AS59"/>
  <c r="O59"/>
  <c r="AR59"/>
  <c r="N59"/>
  <c r="AQ59"/>
  <c r="M59"/>
  <c r="AP59"/>
  <c r="L59"/>
  <c r="AO59"/>
  <c r="K59"/>
  <c r="AN59"/>
  <c r="J59"/>
  <c r="AM59"/>
  <c r="I59"/>
  <c r="AL59"/>
  <c r="H59"/>
  <c r="AK59"/>
  <c r="G59"/>
  <c r="AJ59"/>
  <c r="F59"/>
  <c r="AI59"/>
  <c r="E59"/>
  <c r="AH59"/>
  <c r="D59"/>
  <c r="AG59"/>
  <c r="C59"/>
  <c r="AF59"/>
  <c r="B59"/>
  <c r="AE59"/>
  <c r="AC59"/>
  <c r="AB59"/>
  <c r="Z58"/>
  <c r="BC58"/>
  <c r="Y58"/>
  <c r="BB58"/>
  <c r="X58"/>
  <c r="BA58"/>
  <c r="W58"/>
  <c r="AZ58"/>
  <c r="V58"/>
  <c r="AY58"/>
  <c r="U58"/>
  <c r="AX58"/>
  <c r="T58"/>
  <c r="AW58"/>
  <c r="S58"/>
  <c r="AV58"/>
  <c r="R58"/>
  <c r="AU58"/>
  <c r="Q58"/>
  <c r="AT58"/>
  <c r="P58"/>
  <c r="AS58"/>
  <c r="O58"/>
  <c r="AR58"/>
  <c r="N58"/>
  <c r="AQ58"/>
  <c r="M58"/>
  <c r="AP58"/>
  <c r="L58"/>
  <c r="AO58"/>
  <c r="K58"/>
  <c r="AN58"/>
  <c r="J58"/>
  <c r="AM58"/>
  <c r="I58"/>
  <c r="AL58"/>
  <c r="H58"/>
  <c r="AK58"/>
  <c r="G58"/>
  <c r="AJ58"/>
  <c r="F58"/>
  <c r="AI58"/>
  <c r="E58"/>
  <c r="AH58"/>
  <c r="D58"/>
  <c r="AG58"/>
  <c r="C58"/>
  <c r="AF58"/>
  <c r="B58"/>
  <c r="AE58"/>
  <c r="AC58"/>
  <c r="AB58"/>
  <c r="Z57"/>
  <c r="BC57"/>
  <c r="Y57"/>
  <c r="BB57"/>
  <c r="X57"/>
  <c r="BA57"/>
  <c r="W57"/>
  <c r="AZ57"/>
  <c r="V57"/>
  <c r="AY57"/>
  <c r="U57"/>
  <c r="AX57"/>
  <c r="T57"/>
  <c r="AW57"/>
  <c r="S57"/>
  <c r="AV57"/>
  <c r="R57"/>
  <c r="AU57"/>
  <c r="Q57"/>
  <c r="AT57"/>
  <c r="P57"/>
  <c r="AS57"/>
  <c r="O57"/>
  <c r="AR57"/>
  <c r="N57"/>
  <c r="AQ57"/>
  <c r="M57"/>
  <c r="AP57"/>
  <c r="L57"/>
  <c r="AO57"/>
  <c r="K57"/>
  <c r="AN57"/>
  <c r="J57"/>
  <c r="AM57"/>
  <c r="I57"/>
  <c r="AL57"/>
  <c r="H57"/>
  <c r="AK57"/>
  <c r="G57"/>
  <c r="AJ57"/>
  <c r="F57"/>
  <c r="AI57"/>
  <c r="E57"/>
  <c r="AH57"/>
  <c r="D57"/>
  <c r="AG57"/>
  <c r="C57"/>
  <c r="AF57"/>
  <c r="B57"/>
  <c r="AE57"/>
  <c r="AC57"/>
  <c r="AB57"/>
  <c r="Z56"/>
  <c r="BC56"/>
  <c r="Y56"/>
  <c r="BB56"/>
  <c r="X56"/>
  <c r="BA56"/>
  <c r="W56"/>
  <c r="AZ56"/>
  <c r="V56"/>
  <c r="AY56"/>
  <c r="U56"/>
  <c r="AX56"/>
  <c r="T56"/>
  <c r="AW56"/>
  <c r="S56"/>
  <c r="AV56"/>
  <c r="R56"/>
  <c r="AU56"/>
  <c r="Q56"/>
  <c r="AT56"/>
  <c r="P56"/>
  <c r="AS56"/>
  <c r="O56"/>
  <c r="AR56"/>
  <c r="N56"/>
  <c r="AQ56"/>
  <c r="M56"/>
  <c r="AP56"/>
  <c r="L56"/>
  <c r="AO56"/>
  <c r="K56"/>
  <c r="AN56"/>
  <c r="J56"/>
  <c r="AM56"/>
  <c r="I56"/>
  <c r="AL56"/>
  <c r="H56"/>
  <c r="AK56"/>
  <c r="G56"/>
  <c r="AJ56"/>
  <c r="F56"/>
  <c r="AI56"/>
  <c r="E56"/>
  <c r="AH56"/>
  <c r="D56"/>
  <c r="AG56"/>
  <c r="C56"/>
  <c r="AF56"/>
  <c r="B56"/>
  <c r="AE56"/>
  <c r="AC56"/>
  <c r="AB56"/>
  <c r="Z55"/>
  <c r="BC55"/>
  <c r="Y55"/>
  <c r="BB55"/>
  <c r="X55"/>
  <c r="BA55"/>
  <c r="W55"/>
  <c r="AZ55"/>
  <c r="V55"/>
  <c r="AY55"/>
  <c r="U55"/>
  <c r="AX55"/>
  <c r="T55"/>
  <c r="AW55"/>
  <c r="S55"/>
  <c r="AV55"/>
  <c r="R55"/>
  <c r="AU55"/>
  <c r="Q55"/>
  <c r="AT55"/>
  <c r="P55"/>
  <c r="AS55"/>
  <c r="O55"/>
  <c r="AR55"/>
  <c r="N55"/>
  <c r="AQ55"/>
  <c r="M55"/>
  <c r="AP55"/>
  <c r="L55"/>
  <c r="AO55"/>
  <c r="K55"/>
  <c r="AN55"/>
  <c r="J55"/>
  <c r="AM55"/>
  <c r="I55"/>
  <c r="AL55"/>
  <c r="H55"/>
  <c r="AK55"/>
  <c r="G55"/>
  <c r="AJ55"/>
  <c r="F55"/>
  <c r="AI55"/>
  <c r="E55"/>
  <c r="AH55"/>
  <c r="D55"/>
  <c r="AG55"/>
  <c r="C55"/>
  <c r="AF55"/>
  <c r="B55"/>
  <c r="AE55"/>
  <c r="AC55"/>
  <c r="AB55"/>
  <c r="Z54"/>
  <c r="BC54"/>
  <c r="Y54"/>
  <c r="BB54"/>
  <c r="X54"/>
  <c r="BA54"/>
  <c r="W54"/>
  <c r="AZ54"/>
  <c r="V54"/>
  <c r="AY54"/>
  <c r="U54"/>
  <c r="AX54"/>
  <c r="T54"/>
  <c r="AW54"/>
  <c r="S54"/>
  <c r="AV54"/>
  <c r="R54"/>
  <c r="AU54"/>
  <c r="Q54"/>
  <c r="AT54"/>
  <c r="P54"/>
  <c r="AS54"/>
  <c r="O54"/>
  <c r="AR54"/>
  <c r="N54"/>
  <c r="AQ54"/>
  <c r="M54"/>
  <c r="AP54"/>
  <c r="L54"/>
  <c r="AO54"/>
  <c r="K54"/>
  <c r="AN54"/>
  <c r="J54"/>
  <c r="AM54"/>
  <c r="I54"/>
  <c r="AL54"/>
  <c r="H54"/>
  <c r="AK54"/>
  <c r="G54"/>
  <c r="AJ54"/>
  <c r="F54"/>
  <c r="AI54"/>
  <c r="E54"/>
  <c r="AH54"/>
  <c r="D54"/>
  <c r="AG54"/>
  <c r="C54"/>
  <c r="AF54"/>
  <c r="B54"/>
  <c r="AE54"/>
  <c r="AC54"/>
  <c r="AB54"/>
  <c r="Z53"/>
  <c r="BC53"/>
  <c r="Y53"/>
  <c r="BB53"/>
  <c r="X53"/>
  <c r="BA53"/>
  <c r="W53"/>
  <c r="AZ53"/>
  <c r="V53"/>
  <c r="AY53"/>
  <c r="U53"/>
  <c r="AX53"/>
  <c r="T53"/>
  <c r="AW53"/>
  <c r="S53"/>
  <c r="AV53"/>
  <c r="R53"/>
  <c r="AU53"/>
  <c r="Q53"/>
  <c r="AT53"/>
  <c r="P53"/>
  <c r="AS53"/>
  <c r="O53"/>
  <c r="AR53"/>
  <c r="N53"/>
  <c r="AQ53"/>
  <c r="M53"/>
  <c r="AP53"/>
  <c r="L53"/>
  <c r="AO53"/>
  <c r="K53"/>
  <c r="AN53"/>
  <c r="J53"/>
  <c r="AM53"/>
  <c r="I53"/>
  <c r="AL53"/>
  <c r="H53"/>
  <c r="AK53"/>
  <c r="G53"/>
  <c r="AJ53"/>
  <c r="F53"/>
  <c r="AI53"/>
  <c r="E53"/>
  <c r="AH53"/>
  <c r="D53"/>
  <c r="AG53"/>
  <c r="C53"/>
  <c r="AF53"/>
  <c r="B53"/>
  <c r="AE53"/>
  <c r="AC53"/>
  <c r="AB53"/>
  <c r="Z52"/>
  <c r="BC52"/>
  <c r="Y52"/>
  <c r="BB52"/>
  <c r="X52"/>
  <c r="BA52"/>
  <c r="W52"/>
  <c r="AZ52"/>
  <c r="V52"/>
  <c r="AY52"/>
  <c r="U52"/>
  <c r="AX52"/>
  <c r="T52"/>
  <c r="AW52"/>
  <c r="S52"/>
  <c r="AV52"/>
  <c r="R52"/>
  <c r="AU52"/>
  <c r="Q52"/>
  <c r="AT52"/>
  <c r="P52"/>
  <c r="AS52"/>
  <c r="O52"/>
  <c r="AR52"/>
  <c r="N52"/>
  <c r="AQ52"/>
  <c r="M52"/>
  <c r="AP52"/>
  <c r="L52"/>
  <c r="AO52"/>
  <c r="K52"/>
  <c r="AN52"/>
  <c r="J52"/>
  <c r="AM52"/>
  <c r="I52"/>
  <c r="AL52"/>
  <c r="H52"/>
  <c r="AK52"/>
  <c r="G52"/>
  <c r="AJ52"/>
  <c r="F52"/>
  <c r="AI52"/>
  <c r="E52"/>
  <c r="AH52"/>
  <c r="D52"/>
  <c r="AG52"/>
  <c r="C52"/>
  <c r="AF52"/>
  <c r="B52"/>
  <c r="AE52"/>
  <c r="AC52"/>
  <c r="AB52"/>
  <c r="Z51"/>
  <c r="BC51"/>
  <c r="Y51"/>
  <c r="BB51"/>
  <c r="X51"/>
  <c r="BA51"/>
  <c r="W51"/>
  <c r="AZ51"/>
  <c r="V51"/>
  <c r="AY51"/>
  <c r="U51"/>
  <c r="AX51"/>
  <c r="T51"/>
  <c r="AW51"/>
  <c r="S51"/>
  <c r="AV51"/>
  <c r="R51"/>
  <c r="AU51"/>
  <c r="Q51"/>
  <c r="AT51"/>
  <c r="P51"/>
  <c r="AS51"/>
  <c r="O51"/>
  <c r="AR51"/>
  <c r="N51"/>
  <c r="AQ51"/>
  <c r="M51"/>
  <c r="AP51"/>
  <c r="L51"/>
  <c r="AO51"/>
  <c r="K51"/>
  <c r="AN51"/>
  <c r="J51"/>
  <c r="AM51"/>
  <c r="I51"/>
  <c r="AL51"/>
  <c r="H51"/>
  <c r="AK51"/>
  <c r="G51"/>
  <c r="AJ51"/>
  <c r="F51"/>
  <c r="AI51"/>
  <c r="E51"/>
  <c r="AH51"/>
  <c r="D51"/>
  <c r="AG51"/>
  <c r="C51"/>
  <c r="AF51"/>
  <c r="B51"/>
  <c r="AE51"/>
  <c r="AC51"/>
  <c r="AB51"/>
  <c r="Z50"/>
  <c r="BC50"/>
  <c r="Y50"/>
  <c r="BB50"/>
  <c r="X50"/>
  <c r="BA50"/>
  <c r="W50"/>
  <c r="AZ50"/>
  <c r="V50"/>
  <c r="AY50"/>
  <c r="U50"/>
  <c r="AX50"/>
  <c r="T50"/>
  <c r="AW50"/>
  <c r="S50"/>
  <c r="AV50"/>
  <c r="R50"/>
  <c r="AU50"/>
  <c r="Q50"/>
  <c r="AT50"/>
  <c r="P50"/>
  <c r="AS50"/>
  <c r="O50"/>
  <c r="AR50"/>
  <c r="N50"/>
  <c r="AQ50"/>
  <c r="M50"/>
  <c r="AP50"/>
  <c r="L50"/>
  <c r="AO50"/>
  <c r="K50"/>
  <c r="AN50"/>
  <c r="J50"/>
  <c r="AM50"/>
  <c r="I50"/>
  <c r="AL50"/>
  <c r="H50"/>
  <c r="AK50"/>
  <c r="G50"/>
  <c r="AJ50"/>
  <c r="F50"/>
  <c r="AI50"/>
  <c r="E50"/>
  <c r="AH50"/>
  <c r="D50"/>
  <c r="AG50"/>
  <c r="C50"/>
  <c r="AF50"/>
  <c r="B50"/>
  <c r="AE50"/>
  <c r="AC50"/>
  <c r="AB50"/>
  <c r="Z49"/>
  <c r="BC49"/>
  <c r="Y49"/>
  <c r="BB49"/>
  <c r="X49"/>
  <c r="BA49"/>
  <c r="W49"/>
  <c r="AZ49"/>
  <c r="V49"/>
  <c r="AY49"/>
  <c r="U49"/>
  <c r="AX49"/>
  <c r="T49"/>
  <c r="AW49"/>
  <c r="S49"/>
  <c r="AV49"/>
  <c r="R49"/>
  <c r="AU49"/>
  <c r="Q49"/>
  <c r="AT49"/>
  <c r="P49"/>
  <c r="AS49"/>
  <c r="O49"/>
  <c r="AR49"/>
  <c r="N49"/>
  <c r="AQ49"/>
  <c r="M49"/>
  <c r="AP49"/>
  <c r="L49"/>
  <c r="AO49"/>
  <c r="K49"/>
  <c r="AN49"/>
  <c r="J49"/>
  <c r="AM49"/>
  <c r="I49"/>
  <c r="AL49"/>
  <c r="H49"/>
  <c r="AK49"/>
  <c r="G49"/>
  <c r="AJ49"/>
  <c r="F49"/>
  <c r="AI49"/>
  <c r="E49"/>
  <c r="AH49"/>
  <c r="D49"/>
  <c r="AG49"/>
  <c r="C49"/>
  <c r="AF49"/>
  <c r="B49"/>
  <c r="AE49"/>
  <c r="AC49"/>
  <c r="AB49"/>
  <c r="Z48"/>
  <c r="BC48"/>
  <c r="Y48"/>
  <c r="BB48"/>
  <c r="X48"/>
  <c r="BA48"/>
  <c r="W48"/>
  <c r="AZ48"/>
  <c r="V48"/>
  <c r="AY48"/>
  <c r="U48"/>
  <c r="AX48"/>
  <c r="T48"/>
  <c r="AW48"/>
  <c r="S48"/>
  <c r="AV48"/>
  <c r="R48"/>
  <c r="AU48"/>
  <c r="Q48"/>
  <c r="AT48"/>
  <c r="P48"/>
  <c r="AS48"/>
  <c r="O48"/>
  <c r="AR48"/>
  <c r="N48"/>
  <c r="AQ48"/>
  <c r="M48"/>
  <c r="AP48"/>
  <c r="L48"/>
  <c r="AO48"/>
  <c r="K48"/>
  <c r="AN48"/>
  <c r="J48"/>
  <c r="AM48"/>
  <c r="I48"/>
  <c r="AL48"/>
  <c r="H48"/>
  <c r="AK48"/>
  <c r="G48"/>
  <c r="AJ48"/>
  <c r="F48"/>
  <c r="AI48"/>
  <c r="E48"/>
  <c r="AH48"/>
  <c r="D48"/>
  <c r="AG48"/>
  <c r="C48"/>
  <c r="AF48"/>
  <c r="B48"/>
  <c r="AE48"/>
  <c r="AC48"/>
  <c r="AB48"/>
  <c r="Z47"/>
  <c r="BC47"/>
  <c r="Y47"/>
  <c r="BB47"/>
  <c r="X47"/>
  <c r="BA47"/>
  <c r="W47"/>
  <c r="AZ47"/>
  <c r="V47"/>
  <c r="AY47"/>
  <c r="U47"/>
  <c r="AX47"/>
  <c r="T47"/>
  <c r="AW47"/>
  <c r="S47"/>
  <c r="AV47"/>
  <c r="R47"/>
  <c r="AU47"/>
  <c r="Q47"/>
  <c r="AT47"/>
  <c r="P47"/>
  <c r="AS47"/>
  <c r="O47"/>
  <c r="AR47"/>
  <c r="N47"/>
  <c r="AQ47"/>
  <c r="M47"/>
  <c r="AP47"/>
  <c r="L47"/>
  <c r="AO47"/>
  <c r="K47"/>
  <c r="AN47"/>
  <c r="J47"/>
  <c r="AM47"/>
  <c r="I47"/>
  <c r="AL47"/>
  <c r="H47"/>
  <c r="AK47"/>
  <c r="G47"/>
  <c r="AJ47"/>
  <c r="F47"/>
  <c r="AI47"/>
  <c r="E47"/>
  <c r="AH47"/>
  <c r="D47"/>
  <c r="AG47"/>
  <c r="C47"/>
  <c r="AF47"/>
  <c r="B47"/>
  <c r="AE47"/>
  <c r="AC47"/>
  <c r="AB47"/>
  <c r="Z46"/>
  <c r="BC46"/>
  <c r="Y46"/>
  <c r="BB46"/>
  <c r="X46"/>
  <c r="BA46"/>
  <c r="W46"/>
  <c r="AZ46"/>
  <c r="V46"/>
  <c r="AY46"/>
  <c r="U46"/>
  <c r="AX46"/>
  <c r="T46"/>
  <c r="AW46"/>
  <c r="S46"/>
  <c r="AV46"/>
  <c r="R46"/>
  <c r="AU46"/>
  <c r="Q46"/>
  <c r="AT46"/>
  <c r="P46"/>
  <c r="AS46"/>
  <c r="O46"/>
  <c r="AR46"/>
  <c r="N46"/>
  <c r="AQ46"/>
  <c r="M46"/>
  <c r="AP46"/>
  <c r="L46"/>
  <c r="AO46"/>
  <c r="K46"/>
  <c r="AN46"/>
  <c r="J46"/>
  <c r="AM46"/>
  <c r="I46"/>
  <c r="AL46"/>
  <c r="H46"/>
  <c r="AK46"/>
  <c r="G46"/>
  <c r="AJ46"/>
  <c r="F46"/>
  <c r="AI46"/>
  <c r="E46"/>
  <c r="AH46"/>
  <c r="D46"/>
  <c r="AG46"/>
  <c r="C46"/>
  <c r="AF46"/>
  <c r="B46"/>
  <c r="AE46"/>
  <c r="AC46"/>
  <c r="AB46"/>
  <c r="Z45"/>
  <c r="BC45"/>
  <c r="Y45"/>
  <c r="BB45"/>
  <c r="X45"/>
  <c r="BA45"/>
  <c r="W45"/>
  <c r="AZ45"/>
  <c r="V45"/>
  <c r="AY45"/>
  <c r="U45"/>
  <c r="AX45"/>
  <c r="T45"/>
  <c r="AW45"/>
  <c r="S45"/>
  <c r="AV45"/>
  <c r="R45"/>
  <c r="AU45"/>
  <c r="Q45"/>
  <c r="AT45"/>
  <c r="P45"/>
  <c r="AS45"/>
  <c r="O45"/>
  <c r="AR45"/>
  <c r="N45"/>
  <c r="AQ45"/>
  <c r="M45"/>
  <c r="AP45"/>
  <c r="L45"/>
  <c r="AO45"/>
  <c r="K45"/>
  <c r="AN45"/>
  <c r="J45"/>
  <c r="AM45"/>
  <c r="I45"/>
  <c r="AL45"/>
  <c r="H45"/>
  <c r="AK45"/>
  <c r="G45"/>
  <c r="AJ45"/>
  <c r="F45"/>
  <c r="AI45"/>
  <c r="E45"/>
  <c r="AH45"/>
  <c r="D45"/>
  <c r="AG45"/>
  <c r="C45"/>
  <c r="AF45"/>
  <c r="B45"/>
  <c r="AE45"/>
  <c r="AC45"/>
  <c r="AB45"/>
  <c r="Z44"/>
  <c r="BC44"/>
  <c r="Y44"/>
  <c r="BB44"/>
  <c r="X44"/>
  <c r="BA44"/>
  <c r="W44"/>
  <c r="AZ44"/>
  <c r="V44"/>
  <c r="AY44"/>
  <c r="U44"/>
  <c r="AX44"/>
  <c r="T44"/>
  <c r="AW44"/>
  <c r="S44"/>
  <c r="AV44"/>
  <c r="R44"/>
  <c r="AU44"/>
  <c r="Q44"/>
  <c r="AT44"/>
  <c r="P44"/>
  <c r="AS44"/>
  <c r="O44"/>
  <c r="AR44"/>
  <c r="N44"/>
  <c r="AQ44"/>
  <c r="M44"/>
  <c r="AP44"/>
  <c r="L44"/>
  <c r="AO44"/>
  <c r="K44"/>
  <c r="AN44"/>
  <c r="J44"/>
  <c r="AM44"/>
  <c r="I44"/>
  <c r="AL44"/>
  <c r="H44"/>
  <c r="AK44"/>
  <c r="G44"/>
  <c r="AJ44"/>
  <c r="F44"/>
  <c r="AI44"/>
  <c r="E44"/>
  <c r="AH44"/>
  <c r="D44"/>
  <c r="AG44"/>
  <c r="C44"/>
  <c r="AF44"/>
  <c r="B44"/>
  <c r="AE44"/>
  <c r="AC44"/>
  <c r="AB44"/>
  <c r="Z43"/>
  <c r="BC43"/>
  <c r="Y43"/>
  <c r="BB43"/>
  <c r="X43"/>
  <c r="BA43"/>
  <c r="W43"/>
  <c r="AZ43"/>
  <c r="V43"/>
  <c r="AY43"/>
  <c r="U43"/>
  <c r="AX43"/>
  <c r="T43"/>
  <c r="AW43"/>
  <c r="S43"/>
  <c r="AV43"/>
  <c r="R43"/>
  <c r="AU43"/>
  <c r="Q43"/>
  <c r="AT43"/>
  <c r="P43"/>
  <c r="AS43"/>
  <c r="O43"/>
  <c r="AR43"/>
  <c r="N43"/>
  <c r="AQ43"/>
  <c r="M43"/>
  <c r="AP43"/>
  <c r="L43"/>
  <c r="AO43"/>
  <c r="K43"/>
  <c r="AN43"/>
  <c r="J43"/>
  <c r="AM43"/>
  <c r="I43"/>
  <c r="AL43"/>
  <c r="H43"/>
  <c r="AK43"/>
  <c r="G43"/>
  <c r="AJ43"/>
  <c r="F43"/>
  <c r="AI43"/>
  <c r="E43"/>
  <c r="AH43"/>
  <c r="D43"/>
  <c r="AG43"/>
  <c r="C43"/>
  <c r="AF43"/>
  <c r="B43"/>
  <c r="AE43"/>
  <c r="AC43"/>
  <c r="AB43"/>
  <c r="Z42"/>
  <c r="BC42"/>
  <c r="Y42"/>
  <c r="BB42"/>
  <c r="X42"/>
  <c r="BA42"/>
  <c r="W42"/>
  <c r="AZ42"/>
  <c r="V42"/>
  <c r="AY42"/>
  <c r="U42"/>
  <c r="AX42"/>
  <c r="T42"/>
  <c r="AW42"/>
  <c r="S42"/>
  <c r="AV42"/>
  <c r="R42"/>
  <c r="AU42"/>
  <c r="Q42"/>
  <c r="AT42"/>
  <c r="P42"/>
  <c r="AS42"/>
  <c r="O42"/>
  <c r="AR42"/>
  <c r="N42"/>
  <c r="AQ42"/>
  <c r="M42"/>
  <c r="AP42"/>
  <c r="L42"/>
  <c r="AO42"/>
  <c r="K42"/>
  <c r="AN42"/>
  <c r="J42"/>
  <c r="AM42"/>
  <c r="I42"/>
  <c r="AL42"/>
  <c r="H42"/>
  <c r="AK42"/>
  <c r="G42"/>
  <c r="AJ42"/>
  <c r="F42"/>
  <c r="AI42"/>
  <c r="E42"/>
  <c r="AH42"/>
  <c r="D42"/>
  <c r="AG42"/>
  <c r="C42"/>
  <c r="AF42"/>
  <c r="B42"/>
  <c r="AE42"/>
  <c r="AC42"/>
  <c r="AB42"/>
  <c r="Z41"/>
  <c r="BC41"/>
  <c r="Y41"/>
  <c r="BB41"/>
  <c r="X41"/>
  <c r="BA41"/>
  <c r="W41"/>
  <c r="AZ41"/>
  <c r="V41"/>
  <c r="AY41"/>
  <c r="U41"/>
  <c r="AX41"/>
  <c r="T41"/>
  <c r="AW41"/>
  <c r="S41"/>
  <c r="AV41"/>
  <c r="R41"/>
  <c r="AU41"/>
  <c r="Q41"/>
  <c r="AT41"/>
  <c r="P41"/>
  <c r="AS41"/>
  <c r="O41"/>
  <c r="AR41"/>
  <c r="N41"/>
  <c r="AQ41"/>
  <c r="M41"/>
  <c r="AP41"/>
  <c r="L41"/>
  <c r="AO41"/>
  <c r="K41"/>
  <c r="AN41"/>
  <c r="J41"/>
  <c r="AM41"/>
  <c r="I41"/>
  <c r="AL41"/>
  <c r="H41"/>
  <c r="AK41"/>
  <c r="G41"/>
  <c r="AJ41"/>
  <c r="F41"/>
  <c r="AI41"/>
  <c r="E41"/>
  <c r="AH41"/>
  <c r="D41"/>
  <c r="AG41"/>
  <c r="C41"/>
  <c r="AF41"/>
  <c r="B41"/>
  <c r="AE41"/>
  <c r="AC41"/>
  <c r="AB41"/>
  <c r="Z40"/>
  <c r="BC40"/>
  <c r="Y40"/>
  <c r="BB40"/>
  <c r="X40"/>
  <c r="BA40"/>
  <c r="W40"/>
  <c r="AZ40"/>
  <c r="V40"/>
  <c r="AY40"/>
  <c r="U40"/>
  <c r="AX40"/>
  <c r="T40"/>
  <c r="AW40"/>
  <c r="S40"/>
  <c r="AV40"/>
  <c r="R40"/>
  <c r="AU40"/>
  <c r="Q40"/>
  <c r="AT40"/>
  <c r="P40"/>
  <c r="AS40"/>
  <c r="O40"/>
  <c r="AR40"/>
  <c r="N40"/>
  <c r="AQ40"/>
  <c r="M40"/>
  <c r="AP40"/>
  <c r="L40"/>
  <c r="AO40"/>
  <c r="K40"/>
  <c r="AN40"/>
  <c r="J40"/>
  <c r="AM40"/>
  <c r="I40"/>
  <c r="AL40"/>
  <c r="H40"/>
  <c r="AK40"/>
  <c r="G40"/>
  <c r="AJ40"/>
  <c r="F40"/>
  <c r="AI40"/>
  <c r="E40"/>
  <c r="AH40"/>
  <c r="D40"/>
  <c r="AG40"/>
  <c r="C40"/>
  <c r="AF40"/>
  <c r="B40"/>
  <c r="AE40"/>
  <c r="AC40"/>
  <c r="AB40"/>
  <c r="Z39"/>
  <c r="BC39"/>
  <c r="Y39"/>
  <c r="BB39"/>
  <c r="X39"/>
  <c r="BA39"/>
  <c r="W39"/>
  <c r="AZ39"/>
  <c r="V39"/>
  <c r="AY39"/>
  <c r="U39"/>
  <c r="AX39"/>
  <c r="T39"/>
  <c r="AW39"/>
  <c r="S39"/>
  <c r="AV39"/>
  <c r="R39"/>
  <c r="AU39"/>
  <c r="Q39"/>
  <c r="AT39"/>
  <c r="P39"/>
  <c r="AS39"/>
  <c r="O39"/>
  <c r="AR39"/>
  <c r="N39"/>
  <c r="AQ39"/>
  <c r="M39"/>
  <c r="AP39"/>
  <c r="L39"/>
  <c r="AO39"/>
  <c r="K39"/>
  <c r="AN39"/>
  <c r="J39"/>
  <c r="AM39"/>
  <c r="I39"/>
  <c r="AL39"/>
  <c r="H39"/>
  <c r="AK39"/>
  <c r="G39"/>
  <c r="AJ39"/>
  <c r="F39"/>
  <c r="AI39"/>
  <c r="E39"/>
  <c r="AH39"/>
  <c r="D39"/>
  <c r="AG39"/>
  <c r="C39"/>
  <c r="AF39"/>
  <c r="B39"/>
  <c r="AE39"/>
  <c r="AC39"/>
  <c r="AB39"/>
  <c r="Z38"/>
  <c r="BC38"/>
  <c r="Y38"/>
  <c r="BB38"/>
  <c r="X38"/>
  <c r="BA38"/>
  <c r="W38"/>
  <c r="AZ38"/>
  <c r="V38"/>
  <c r="AY38"/>
  <c r="U38"/>
  <c r="AX38"/>
  <c r="T38"/>
  <c r="AW38"/>
  <c r="S38"/>
  <c r="AV38"/>
  <c r="R38"/>
  <c r="AU38"/>
  <c r="Q38"/>
  <c r="AT38"/>
  <c r="P38"/>
  <c r="AS38"/>
  <c r="O38"/>
  <c r="AR38"/>
  <c r="N38"/>
  <c r="AQ38"/>
  <c r="M38"/>
  <c r="AP38"/>
  <c r="L38"/>
  <c r="AO38"/>
  <c r="K38"/>
  <c r="AN38"/>
  <c r="J38"/>
  <c r="AM38"/>
  <c r="I38"/>
  <c r="AL38"/>
  <c r="H38"/>
  <c r="AK38"/>
  <c r="G38"/>
  <c r="AJ38"/>
  <c r="F38"/>
  <c r="AI38"/>
  <c r="E38"/>
  <c r="AH38"/>
  <c r="D38"/>
  <c r="AG38"/>
  <c r="C38"/>
  <c r="AF38"/>
  <c r="B38"/>
  <c r="AE38"/>
  <c r="AC38"/>
  <c r="AB38"/>
  <c r="Z37"/>
  <c r="BC37"/>
  <c r="Y37"/>
  <c r="BB37"/>
  <c r="X37"/>
  <c r="BA37"/>
  <c r="W37"/>
  <c r="AZ37"/>
  <c r="V37"/>
  <c r="AY37"/>
  <c r="U37"/>
  <c r="AX37"/>
  <c r="T37"/>
  <c r="AW37"/>
  <c r="S37"/>
  <c r="AV37"/>
  <c r="R37"/>
  <c r="AU37"/>
  <c r="Q37"/>
  <c r="AT37"/>
  <c r="P37"/>
  <c r="AS37"/>
  <c r="O37"/>
  <c r="AR37"/>
  <c r="N37"/>
  <c r="AQ37"/>
  <c r="M37"/>
  <c r="AP37"/>
  <c r="L37"/>
  <c r="AO37"/>
  <c r="K37"/>
  <c r="AN37"/>
  <c r="J37"/>
  <c r="AM37"/>
  <c r="I37"/>
  <c r="AL37"/>
  <c r="H37"/>
  <c r="AK37"/>
  <c r="G37"/>
  <c r="AJ37"/>
  <c r="F37"/>
  <c r="AI37"/>
  <c r="E37"/>
  <c r="AH37"/>
  <c r="D37"/>
  <c r="AG37"/>
  <c r="C37"/>
  <c r="AF37"/>
  <c r="B37"/>
  <c r="AE37"/>
  <c r="AC37"/>
  <c r="AB37"/>
  <c r="Z36"/>
  <c r="BC36"/>
  <c r="Y36"/>
  <c r="BB36"/>
  <c r="X36"/>
  <c r="BA36"/>
  <c r="W36"/>
  <c r="AZ36"/>
  <c r="V36"/>
  <c r="AY36"/>
  <c r="U36"/>
  <c r="AX36"/>
  <c r="T36"/>
  <c r="AW36"/>
  <c r="S36"/>
  <c r="AV36"/>
  <c r="R36"/>
  <c r="AU36"/>
  <c r="Q36"/>
  <c r="AT36"/>
  <c r="P36"/>
  <c r="AS36"/>
  <c r="O36"/>
  <c r="AR36"/>
  <c r="N36"/>
  <c r="AQ36"/>
  <c r="M36"/>
  <c r="AP36"/>
  <c r="L36"/>
  <c r="AO36"/>
  <c r="K36"/>
  <c r="AN36"/>
  <c r="J36"/>
  <c r="AM36"/>
  <c r="I36"/>
  <c r="AL36"/>
  <c r="H36"/>
  <c r="AK36"/>
  <c r="G36"/>
  <c r="AJ36"/>
  <c r="F36"/>
  <c r="AI36"/>
  <c r="E36"/>
  <c r="AH36"/>
  <c r="D36"/>
  <c r="AG36"/>
  <c r="C36"/>
  <c r="AF36"/>
  <c r="B36"/>
  <c r="AE36"/>
  <c r="AC36"/>
  <c r="AB36"/>
  <c r="Z35"/>
  <c r="BC35"/>
  <c r="Y35"/>
  <c r="BB35"/>
  <c r="X35"/>
  <c r="BA35"/>
  <c r="W35"/>
  <c r="AZ35"/>
  <c r="V35"/>
  <c r="AY35"/>
  <c r="U35"/>
  <c r="AX35"/>
  <c r="T35"/>
  <c r="AW35"/>
  <c r="S35"/>
  <c r="AV35"/>
  <c r="R35"/>
  <c r="AU35"/>
  <c r="Q35"/>
  <c r="AT35"/>
  <c r="P35"/>
  <c r="AS35"/>
  <c r="O35"/>
  <c r="AR35"/>
  <c r="N35"/>
  <c r="AQ35"/>
  <c r="M35"/>
  <c r="AP35"/>
  <c r="L35"/>
  <c r="AO35"/>
  <c r="K35"/>
  <c r="AN35"/>
  <c r="J35"/>
  <c r="AM35"/>
  <c r="I35"/>
  <c r="AL35"/>
  <c r="H35"/>
  <c r="AK35"/>
  <c r="G35"/>
  <c r="AJ35"/>
  <c r="F35"/>
  <c r="AI35"/>
  <c r="E35"/>
  <c r="AH35"/>
  <c r="D35"/>
  <c r="AG35"/>
  <c r="C35"/>
  <c r="AF35"/>
  <c r="B35"/>
  <c r="AE35"/>
  <c r="AC35"/>
  <c r="AB35"/>
  <c r="Z34"/>
  <c r="BC34"/>
  <c r="Y34"/>
  <c r="BB34"/>
  <c r="X34"/>
  <c r="BA34"/>
  <c r="W34"/>
  <c r="AZ34"/>
  <c r="V34"/>
  <c r="AY34"/>
  <c r="U34"/>
  <c r="AX34"/>
  <c r="T34"/>
  <c r="AW34"/>
  <c r="S34"/>
  <c r="AV34"/>
  <c r="R34"/>
  <c r="AU34"/>
  <c r="Q34"/>
  <c r="AT34"/>
  <c r="P34"/>
  <c r="AS34"/>
  <c r="O34"/>
  <c r="AR34"/>
  <c r="N34"/>
  <c r="AQ34"/>
  <c r="M34"/>
  <c r="AP34"/>
  <c r="L34"/>
  <c r="AO34"/>
  <c r="K34"/>
  <c r="AN34"/>
  <c r="J34"/>
  <c r="AM34"/>
  <c r="I34"/>
  <c r="AL34"/>
  <c r="H34"/>
  <c r="AK34"/>
  <c r="G34"/>
  <c r="AJ34"/>
  <c r="F34"/>
  <c r="AI34"/>
  <c r="E34"/>
  <c r="AH34"/>
  <c r="D34"/>
  <c r="AG34"/>
  <c r="C34"/>
  <c r="AF34"/>
  <c r="B34"/>
  <c r="AE34"/>
  <c r="AC34"/>
  <c r="AB34"/>
  <c r="Z33"/>
  <c r="BC33"/>
  <c r="Y33"/>
  <c r="BB33"/>
  <c r="X33"/>
  <c r="BA33"/>
  <c r="W33"/>
  <c r="AZ33"/>
  <c r="V33"/>
  <c r="AY33"/>
  <c r="U33"/>
  <c r="AX33"/>
  <c r="T33"/>
  <c r="AW33"/>
  <c r="S33"/>
  <c r="AV33"/>
  <c r="R33"/>
  <c r="AU33"/>
  <c r="Q33"/>
  <c r="AT33"/>
  <c r="P33"/>
  <c r="AS33"/>
  <c r="O33"/>
  <c r="AR33"/>
  <c r="N33"/>
  <c r="AQ33"/>
  <c r="M33"/>
  <c r="AP33"/>
  <c r="L33"/>
  <c r="AO33"/>
  <c r="K33"/>
  <c r="AN33"/>
  <c r="J33"/>
  <c r="AM33"/>
  <c r="I33"/>
  <c r="AL33"/>
  <c r="H33"/>
  <c r="AK33"/>
  <c r="G33"/>
  <c r="AJ33"/>
  <c r="F33"/>
  <c r="AI33"/>
  <c r="E33"/>
  <c r="AH33"/>
  <c r="D33"/>
  <c r="AG33"/>
  <c r="C33"/>
  <c r="AF33"/>
  <c r="B33"/>
  <c r="AE33"/>
  <c r="AC33"/>
  <c r="AB33"/>
  <c r="Z32"/>
  <c r="BC32"/>
  <c r="Y32"/>
  <c r="BB32"/>
  <c r="X32"/>
  <c r="BA32"/>
  <c r="W32"/>
  <c r="AZ32"/>
  <c r="V32"/>
  <c r="AY32"/>
  <c r="U32"/>
  <c r="AX32"/>
  <c r="T32"/>
  <c r="AW32"/>
  <c r="S32"/>
  <c r="AV32"/>
  <c r="R32"/>
  <c r="AU32"/>
  <c r="Q32"/>
  <c r="AT32"/>
  <c r="P32"/>
  <c r="AS32"/>
  <c r="O32"/>
  <c r="AR32"/>
  <c r="N32"/>
  <c r="AQ32"/>
  <c r="M32"/>
  <c r="AP32"/>
  <c r="L32"/>
  <c r="AO32"/>
  <c r="K32"/>
  <c r="AN32"/>
  <c r="J32"/>
  <c r="AM32"/>
  <c r="I32"/>
  <c r="AL32"/>
  <c r="H32"/>
  <c r="AK32"/>
  <c r="G32"/>
  <c r="AJ32"/>
  <c r="F32"/>
  <c r="AI32"/>
  <c r="E32"/>
  <c r="AH32"/>
  <c r="D32"/>
  <c r="AG32"/>
  <c r="C32"/>
  <c r="AF32"/>
  <c r="B32"/>
  <c r="AE32"/>
  <c r="AC32"/>
  <c r="AB32"/>
  <c r="Z31"/>
  <c r="BC31"/>
  <c r="Y31"/>
  <c r="BB31"/>
  <c r="X31"/>
  <c r="BA31"/>
  <c r="W31"/>
  <c r="AZ31"/>
  <c r="V31"/>
  <c r="AY31"/>
  <c r="U31"/>
  <c r="AX31"/>
  <c r="T31"/>
  <c r="AW31"/>
  <c r="S31"/>
  <c r="AV31"/>
  <c r="R31"/>
  <c r="AU31"/>
  <c r="Q31"/>
  <c r="AT31"/>
  <c r="P31"/>
  <c r="AS31"/>
  <c r="O31"/>
  <c r="AR31"/>
  <c r="N31"/>
  <c r="AQ31"/>
  <c r="M31"/>
  <c r="AP31"/>
  <c r="L31"/>
  <c r="AO31"/>
  <c r="K31"/>
  <c r="AN31"/>
  <c r="J31"/>
  <c r="AM31"/>
  <c r="I31"/>
  <c r="AL31"/>
  <c r="H31"/>
  <c r="AK31"/>
  <c r="G31"/>
  <c r="AJ31"/>
  <c r="F31"/>
  <c r="AI31"/>
  <c r="E31"/>
  <c r="AH31"/>
  <c r="D31"/>
  <c r="AG31"/>
  <c r="C31"/>
  <c r="AF31"/>
  <c r="B31"/>
  <c r="AE31"/>
  <c r="AC31"/>
  <c r="AB31"/>
  <c r="Z30"/>
  <c r="BC30"/>
  <c r="Y30"/>
  <c r="BB30"/>
  <c r="X30"/>
  <c r="BA30"/>
  <c r="W30"/>
  <c r="AZ30"/>
  <c r="V30"/>
  <c r="AY30"/>
  <c r="U30"/>
  <c r="AX30"/>
  <c r="T30"/>
  <c r="AW30"/>
  <c r="S30"/>
  <c r="AV30"/>
  <c r="R30"/>
  <c r="AU30"/>
  <c r="Q30"/>
  <c r="AT30"/>
  <c r="P30"/>
  <c r="AS30"/>
  <c r="O30"/>
  <c r="AR30"/>
  <c r="N30"/>
  <c r="AQ30"/>
  <c r="M30"/>
  <c r="AP30"/>
  <c r="L30"/>
  <c r="AO30"/>
  <c r="K30"/>
  <c r="AN30"/>
  <c r="J30"/>
  <c r="AM30"/>
  <c r="I30"/>
  <c r="AL30"/>
  <c r="H30"/>
  <c r="AK30"/>
  <c r="G30"/>
  <c r="AJ30"/>
  <c r="F30"/>
  <c r="AI30"/>
  <c r="E30"/>
  <c r="AH30"/>
  <c r="D30"/>
  <c r="AG30"/>
  <c r="C30"/>
  <c r="AF30"/>
  <c r="B30"/>
  <c r="AE30"/>
  <c r="AC30"/>
  <c r="AB30"/>
  <c r="Z29"/>
  <c r="BC29"/>
  <c r="Y29"/>
  <c r="BB29"/>
  <c r="X29"/>
  <c r="BA29"/>
  <c r="W29"/>
  <c r="AZ29"/>
  <c r="V29"/>
  <c r="AY29"/>
  <c r="U29"/>
  <c r="AX29"/>
  <c r="T29"/>
  <c r="AW29"/>
  <c r="S29"/>
  <c r="AV29"/>
  <c r="R29"/>
  <c r="AU29"/>
  <c r="Q29"/>
  <c r="AT29"/>
  <c r="P29"/>
  <c r="AS29"/>
  <c r="O29"/>
  <c r="AR29"/>
  <c r="N29"/>
  <c r="AQ29"/>
  <c r="M29"/>
  <c r="AP29"/>
  <c r="L29"/>
  <c r="AO29"/>
  <c r="K29"/>
  <c r="AN29"/>
  <c r="J29"/>
  <c r="AM29"/>
  <c r="I29"/>
  <c r="AL29"/>
  <c r="H29"/>
  <c r="AK29"/>
  <c r="G29"/>
  <c r="AJ29"/>
  <c r="F29"/>
  <c r="AI29"/>
  <c r="E29"/>
  <c r="AH29"/>
  <c r="D29"/>
  <c r="AG29"/>
  <c r="C29"/>
  <c r="AF29"/>
  <c r="B29"/>
  <c r="AE29"/>
  <c r="AC29"/>
  <c r="AB29"/>
  <c r="Z28"/>
  <c r="BC28"/>
  <c r="Y28"/>
  <c r="BB28"/>
  <c r="X28"/>
  <c r="BA28"/>
  <c r="W28"/>
  <c r="AZ28"/>
  <c r="V28"/>
  <c r="AY28"/>
  <c r="U28"/>
  <c r="AX28"/>
  <c r="T28"/>
  <c r="AW28"/>
  <c r="S28"/>
  <c r="AV28"/>
  <c r="R28"/>
  <c r="AU28"/>
  <c r="Q28"/>
  <c r="AT28"/>
  <c r="P28"/>
  <c r="AS28"/>
  <c r="O28"/>
  <c r="AR28"/>
  <c r="N28"/>
  <c r="AQ28"/>
  <c r="M28"/>
  <c r="AP28"/>
  <c r="L28"/>
  <c r="AO28"/>
  <c r="K28"/>
  <c r="AN28"/>
  <c r="J28"/>
  <c r="AM28"/>
  <c r="I28"/>
  <c r="AL28"/>
  <c r="H28"/>
  <c r="AK28"/>
  <c r="G28"/>
  <c r="AJ28"/>
  <c r="F28"/>
  <c r="AI28"/>
  <c r="E28"/>
  <c r="AH28"/>
  <c r="D28"/>
  <c r="AG28"/>
  <c r="C28"/>
  <c r="AF28"/>
  <c r="B28"/>
  <c r="AE28"/>
  <c r="AC28"/>
  <c r="AB28"/>
  <c r="Z27"/>
  <c r="BC27"/>
  <c r="Y27"/>
  <c r="BB27"/>
  <c r="X27"/>
  <c r="BA27"/>
  <c r="W27"/>
  <c r="AZ27"/>
  <c r="V27"/>
  <c r="AY27"/>
  <c r="U27"/>
  <c r="AX27"/>
  <c r="T27"/>
  <c r="AW27"/>
  <c r="S27"/>
  <c r="AV27"/>
  <c r="R27"/>
  <c r="AU27"/>
  <c r="Q27"/>
  <c r="AT27"/>
  <c r="P27"/>
  <c r="AS27"/>
  <c r="O27"/>
  <c r="AR27"/>
  <c r="N27"/>
  <c r="AQ27"/>
  <c r="M27"/>
  <c r="AP27"/>
  <c r="L27"/>
  <c r="AO27"/>
  <c r="K27"/>
  <c r="AN27"/>
  <c r="J27"/>
  <c r="AM27"/>
  <c r="I27"/>
  <c r="AL27"/>
  <c r="H27"/>
  <c r="AK27"/>
  <c r="G27"/>
  <c r="AJ27"/>
  <c r="F27"/>
  <c r="AI27"/>
  <c r="E27"/>
  <c r="AH27"/>
  <c r="D27"/>
  <c r="AG27"/>
  <c r="C27"/>
  <c r="AF27"/>
  <c r="B27"/>
  <c r="AE27"/>
  <c r="AC27"/>
  <c r="AB27"/>
  <c r="Z26"/>
  <c r="BC26"/>
  <c r="Y26"/>
  <c r="BB26"/>
  <c r="X26"/>
  <c r="BA26"/>
  <c r="W26"/>
  <c r="AZ26"/>
  <c r="V26"/>
  <c r="AY26"/>
  <c r="U26"/>
  <c r="AX26"/>
  <c r="T26"/>
  <c r="AW26"/>
  <c r="S26"/>
  <c r="AV26"/>
  <c r="R26"/>
  <c r="AU26"/>
  <c r="Q26"/>
  <c r="AT26"/>
  <c r="P26"/>
  <c r="AS26"/>
  <c r="O26"/>
  <c r="AR26"/>
  <c r="N26"/>
  <c r="AQ26"/>
  <c r="M26"/>
  <c r="AP26"/>
  <c r="L26"/>
  <c r="AO26"/>
  <c r="K26"/>
  <c r="AN26"/>
  <c r="J26"/>
  <c r="AM26"/>
  <c r="I26"/>
  <c r="AL26"/>
  <c r="H26"/>
  <c r="AK26"/>
  <c r="G26"/>
  <c r="AJ26"/>
  <c r="F26"/>
  <c r="AI26"/>
  <c r="E26"/>
  <c r="AH26"/>
  <c r="D26"/>
  <c r="AG26"/>
  <c r="C26"/>
  <c r="AF26"/>
  <c r="B26"/>
  <c r="AE26"/>
  <c r="AC26"/>
  <c r="AB26"/>
  <c r="Z25"/>
  <c r="BC25"/>
  <c r="Y25"/>
  <c r="BB25"/>
  <c r="X25"/>
  <c r="BA25"/>
  <c r="W25"/>
  <c r="AZ25"/>
  <c r="V25"/>
  <c r="AY25"/>
  <c r="U25"/>
  <c r="AX25"/>
  <c r="T25"/>
  <c r="AW25"/>
  <c r="S25"/>
  <c r="AV25"/>
  <c r="R25"/>
  <c r="AU25"/>
  <c r="Q25"/>
  <c r="AT25"/>
  <c r="P25"/>
  <c r="AS25"/>
  <c r="O25"/>
  <c r="AR25"/>
  <c r="N25"/>
  <c r="AQ25"/>
  <c r="M25"/>
  <c r="AP25"/>
  <c r="L25"/>
  <c r="AO25"/>
  <c r="K25"/>
  <c r="AN25"/>
  <c r="J25"/>
  <c r="AM25"/>
  <c r="I25"/>
  <c r="AL25"/>
  <c r="H25"/>
  <c r="AK25"/>
  <c r="G25"/>
  <c r="AJ25"/>
  <c r="F25"/>
  <c r="AI25"/>
  <c r="E25"/>
  <c r="AH25"/>
  <c r="D25"/>
  <c r="AG25"/>
  <c r="C25"/>
  <c r="AF25"/>
  <c r="B25"/>
  <c r="AE25"/>
  <c r="AC25"/>
  <c r="AB25"/>
  <c r="Z24"/>
  <c r="BC24"/>
  <c r="Y24"/>
  <c r="BB24"/>
  <c r="X24"/>
  <c r="BA24"/>
  <c r="W24"/>
  <c r="AZ24"/>
  <c r="V24"/>
  <c r="AY24"/>
  <c r="U24"/>
  <c r="AX24"/>
  <c r="T24"/>
  <c r="AW24"/>
  <c r="S24"/>
  <c r="AV24"/>
  <c r="R24"/>
  <c r="AU24"/>
  <c r="Q24"/>
  <c r="AT24"/>
  <c r="P24"/>
  <c r="AS24"/>
  <c r="O24"/>
  <c r="AR24"/>
  <c r="N24"/>
  <c r="AQ24"/>
  <c r="M24"/>
  <c r="AP24"/>
  <c r="L24"/>
  <c r="AO24"/>
  <c r="K24"/>
  <c r="AN24"/>
  <c r="J24"/>
  <c r="AM24"/>
  <c r="I24"/>
  <c r="AL24"/>
  <c r="H24"/>
  <c r="AK24"/>
  <c r="G24"/>
  <c r="AJ24"/>
  <c r="F24"/>
  <c r="AI24"/>
  <c r="E24"/>
  <c r="AH24"/>
  <c r="D24"/>
  <c r="AG24"/>
  <c r="C24"/>
  <c r="AF24"/>
  <c r="B24"/>
  <c r="AE24"/>
  <c r="AC24"/>
  <c r="AB24"/>
  <c r="Z23"/>
  <c r="BC23"/>
  <c r="Y23"/>
  <c r="BB23"/>
  <c r="X23"/>
  <c r="BA23"/>
  <c r="W23"/>
  <c r="AZ23"/>
  <c r="V23"/>
  <c r="AY23"/>
  <c r="U23"/>
  <c r="AX23"/>
  <c r="T23"/>
  <c r="AW23"/>
  <c r="S23"/>
  <c r="AV23"/>
  <c r="R23"/>
  <c r="AU23"/>
  <c r="Q23"/>
  <c r="AT23"/>
  <c r="P23"/>
  <c r="AS23"/>
  <c r="O23"/>
  <c r="AR23"/>
  <c r="N23"/>
  <c r="AQ23"/>
  <c r="M23"/>
  <c r="AP23"/>
  <c r="L23"/>
  <c r="AO23"/>
  <c r="K23"/>
  <c r="AN23"/>
  <c r="J23"/>
  <c r="AM23"/>
  <c r="I23"/>
  <c r="AL23"/>
  <c r="H23"/>
  <c r="AK23"/>
  <c r="G23"/>
  <c r="AJ23"/>
  <c r="F23"/>
  <c r="AI23"/>
  <c r="E23"/>
  <c r="AH23"/>
  <c r="D23"/>
  <c r="AG23"/>
  <c r="C23"/>
  <c r="AF23"/>
  <c r="B23"/>
  <c r="AE23"/>
  <c r="AC23"/>
  <c r="AB23"/>
  <c r="Z22"/>
  <c r="BC22"/>
  <c r="Y22"/>
  <c r="BB22"/>
  <c r="X22"/>
  <c r="BA22"/>
  <c r="W22"/>
  <c r="AZ22"/>
  <c r="V22"/>
  <c r="AY22"/>
  <c r="U22"/>
  <c r="AX22"/>
  <c r="T22"/>
  <c r="AW22"/>
  <c r="S22"/>
  <c r="AV22"/>
  <c r="R22"/>
  <c r="AU22"/>
  <c r="Q22"/>
  <c r="AT22"/>
  <c r="P22"/>
  <c r="AS22"/>
  <c r="O22"/>
  <c r="AR22"/>
  <c r="N22"/>
  <c r="AQ22"/>
  <c r="M22"/>
  <c r="AP22"/>
  <c r="L22"/>
  <c r="AO22"/>
  <c r="K22"/>
  <c r="AN22"/>
  <c r="J22"/>
  <c r="AM22"/>
  <c r="I22"/>
  <c r="AL22"/>
  <c r="H22"/>
  <c r="AK22"/>
  <c r="G22"/>
  <c r="AJ22"/>
  <c r="F22"/>
  <c r="AI22"/>
  <c r="E22"/>
  <c r="AH22"/>
  <c r="D22"/>
  <c r="AG22"/>
  <c r="C22"/>
  <c r="AF22"/>
  <c r="B22"/>
  <c r="AE22"/>
  <c r="AC22"/>
  <c r="AB22"/>
  <c r="Z21"/>
  <c r="BC21"/>
  <c r="Y21"/>
  <c r="BB21"/>
  <c r="X21"/>
  <c r="BA21"/>
  <c r="W21"/>
  <c r="AZ21"/>
  <c r="V21"/>
  <c r="AY21"/>
  <c r="U21"/>
  <c r="AX21"/>
  <c r="T21"/>
  <c r="AW21"/>
  <c r="S21"/>
  <c r="AV21"/>
  <c r="R21"/>
  <c r="AU21"/>
  <c r="Q21"/>
  <c r="AT21"/>
  <c r="P21"/>
  <c r="AS21"/>
  <c r="O21"/>
  <c r="AR21"/>
  <c r="N21"/>
  <c r="AQ21"/>
  <c r="M21"/>
  <c r="AP21"/>
  <c r="L21"/>
  <c r="AO21"/>
  <c r="K21"/>
  <c r="AN21"/>
  <c r="J21"/>
  <c r="AM21"/>
  <c r="I21"/>
  <c r="AL21"/>
  <c r="H21"/>
  <c r="AK21"/>
  <c r="G21"/>
  <c r="AJ21"/>
  <c r="F21"/>
  <c r="AI21"/>
  <c r="E21"/>
  <c r="AH21"/>
  <c r="D21"/>
  <c r="AG21"/>
  <c r="C21"/>
  <c r="AF21"/>
  <c r="B21"/>
  <c r="AE21"/>
  <c r="AC21"/>
  <c r="AB21"/>
  <c r="Z20"/>
  <c r="BC20"/>
  <c r="Y20"/>
  <c r="BB20"/>
  <c r="X20"/>
  <c r="BA20"/>
  <c r="W20"/>
  <c r="AZ20"/>
  <c r="V20"/>
  <c r="AY20"/>
  <c r="U20"/>
  <c r="AX20"/>
  <c r="T20"/>
  <c r="AW20"/>
  <c r="S20"/>
  <c r="AV20"/>
  <c r="R20"/>
  <c r="AU20"/>
  <c r="Q20"/>
  <c r="AT20"/>
  <c r="P20"/>
  <c r="AS20"/>
  <c r="O20"/>
  <c r="AR20"/>
  <c r="N20"/>
  <c r="AQ20"/>
  <c r="M20"/>
  <c r="AP20"/>
  <c r="L20"/>
  <c r="AO20"/>
  <c r="K20"/>
  <c r="AN20"/>
  <c r="J20"/>
  <c r="AM20"/>
  <c r="I20"/>
  <c r="AL20"/>
  <c r="H20"/>
  <c r="AK20"/>
  <c r="G20"/>
  <c r="AJ20"/>
  <c r="F20"/>
  <c r="AI20"/>
  <c r="E20"/>
  <c r="AH20"/>
  <c r="D20"/>
  <c r="AG20"/>
  <c r="C20"/>
  <c r="AF20"/>
  <c r="B20"/>
  <c r="AE20"/>
  <c r="AC20"/>
  <c r="AB20"/>
  <c r="Z19"/>
  <c r="BC19"/>
  <c r="Y19"/>
  <c r="BB19"/>
  <c r="X19"/>
  <c r="BA19"/>
  <c r="W19"/>
  <c r="AZ19"/>
  <c r="V19"/>
  <c r="AY19"/>
  <c r="U19"/>
  <c r="AX19"/>
  <c r="T19"/>
  <c r="AW19"/>
  <c r="S19"/>
  <c r="AV19"/>
  <c r="R19"/>
  <c r="AU19"/>
  <c r="Q19"/>
  <c r="AT19"/>
  <c r="P19"/>
  <c r="AS19"/>
  <c r="O19"/>
  <c r="AR19"/>
  <c r="N19"/>
  <c r="AQ19"/>
  <c r="M19"/>
  <c r="AP19"/>
  <c r="L19"/>
  <c r="AO19"/>
  <c r="K19"/>
  <c r="AN19"/>
  <c r="J19"/>
  <c r="AM19"/>
  <c r="I19"/>
  <c r="AL19"/>
  <c r="H19"/>
  <c r="AK19"/>
  <c r="G19"/>
  <c r="AJ19"/>
  <c r="F19"/>
  <c r="AI19"/>
  <c r="E19"/>
  <c r="AH19"/>
  <c r="D19"/>
  <c r="AG19"/>
  <c r="C19"/>
  <c r="AF19"/>
  <c r="B19"/>
  <c r="AE19"/>
  <c r="AC19"/>
  <c r="AB19"/>
  <c r="Z18"/>
  <c r="BC18"/>
  <c r="Y18"/>
  <c r="BB18"/>
  <c r="X18"/>
  <c r="BA18"/>
  <c r="W18"/>
  <c r="AZ18"/>
  <c r="V18"/>
  <c r="AY18"/>
  <c r="U18"/>
  <c r="AX18"/>
  <c r="T18"/>
  <c r="AW18"/>
  <c r="S18"/>
  <c r="AV18"/>
  <c r="R18"/>
  <c r="AU18"/>
  <c r="Q18"/>
  <c r="AT18"/>
  <c r="P18"/>
  <c r="AS18"/>
  <c r="O18"/>
  <c r="AR18"/>
  <c r="N18"/>
  <c r="AQ18"/>
  <c r="M18"/>
  <c r="AP18"/>
  <c r="L18"/>
  <c r="AO18"/>
  <c r="K18"/>
  <c r="AN18"/>
  <c r="J18"/>
  <c r="AM18"/>
  <c r="I18"/>
  <c r="AL18"/>
  <c r="H18"/>
  <c r="AK18"/>
  <c r="G18"/>
  <c r="AJ18"/>
  <c r="F18"/>
  <c r="AI18"/>
  <c r="E18"/>
  <c r="AH18"/>
  <c r="D18"/>
  <c r="AG18"/>
  <c r="C18"/>
  <c r="AF18"/>
  <c r="B18"/>
  <c r="AE18"/>
  <c r="AC18"/>
  <c r="AB18"/>
  <c r="Z17"/>
  <c r="BC17"/>
  <c r="Y17"/>
  <c r="BB17"/>
  <c r="X17"/>
  <c r="BA17"/>
  <c r="W17"/>
  <c r="AZ17"/>
  <c r="V17"/>
  <c r="AY17"/>
  <c r="U17"/>
  <c r="AX17"/>
  <c r="T17"/>
  <c r="AW17"/>
  <c r="S17"/>
  <c r="AV17"/>
  <c r="R17"/>
  <c r="AU17"/>
  <c r="Q17"/>
  <c r="AT17"/>
  <c r="P17"/>
  <c r="AS17"/>
  <c r="O17"/>
  <c r="AR17"/>
  <c r="N17"/>
  <c r="AQ17"/>
  <c r="M17"/>
  <c r="AP17"/>
  <c r="L17"/>
  <c r="AO17"/>
  <c r="K17"/>
  <c r="AN17"/>
  <c r="J17"/>
  <c r="AM17"/>
  <c r="I17"/>
  <c r="AL17"/>
  <c r="H17"/>
  <c r="AK17"/>
  <c r="G17"/>
  <c r="AJ17"/>
  <c r="F17"/>
  <c r="AI17"/>
  <c r="E17"/>
  <c r="AH17"/>
  <c r="D17"/>
  <c r="AG17"/>
  <c r="C17"/>
  <c r="AF17"/>
  <c r="B17"/>
  <c r="AE17"/>
  <c r="AC17"/>
  <c r="AB17"/>
  <c r="Z16"/>
  <c r="BC16"/>
  <c r="Y16"/>
  <c r="BB16"/>
  <c r="X16"/>
  <c r="BA16"/>
  <c r="W16"/>
  <c r="AZ16"/>
  <c r="V16"/>
  <c r="AY16"/>
  <c r="U16"/>
  <c r="AX16"/>
  <c r="T16"/>
  <c r="AW16"/>
  <c r="S16"/>
  <c r="AV16"/>
  <c r="R16"/>
  <c r="AU16"/>
  <c r="Q16"/>
  <c r="AT16"/>
  <c r="P16"/>
  <c r="AS16"/>
  <c r="O16"/>
  <c r="AR16"/>
  <c r="N16"/>
  <c r="AQ16"/>
  <c r="M16"/>
  <c r="AP16"/>
  <c r="L16"/>
  <c r="AO16"/>
  <c r="K16"/>
  <c r="AN16"/>
  <c r="J16"/>
  <c r="AM16"/>
  <c r="I16"/>
  <c r="AL16"/>
  <c r="H16"/>
  <c r="AK16"/>
  <c r="G16"/>
  <c r="AJ16"/>
  <c r="F16"/>
  <c r="AI16"/>
  <c r="E16"/>
  <c r="AH16"/>
  <c r="D16"/>
  <c r="AG16"/>
  <c r="C16"/>
  <c r="AF16"/>
  <c r="B16"/>
  <c r="AE16"/>
  <c r="AC16"/>
  <c r="AB16"/>
  <c r="Z15"/>
  <c r="BC15"/>
  <c r="Y15"/>
  <c r="BB15"/>
  <c r="X15"/>
  <c r="BA15"/>
  <c r="W15"/>
  <c r="AZ15"/>
  <c r="V15"/>
  <c r="AY15"/>
  <c r="U15"/>
  <c r="AX15"/>
  <c r="T15"/>
  <c r="AW15"/>
  <c r="S15"/>
  <c r="AV15"/>
  <c r="R15"/>
  <c r="AU15"/>
  <c r="Q15"/>
  <c r="AT15"/>
  <c r="P15"/>
  <c r="AS15"/>
  <c r="O15"/>
  <c r="AR15"/>
  <c r="N15"/>
  <c r="AQ15"/>
  <c r="M15"/>
  <c r="AP15"/>
  <c r="L15"/>
  <c r="AO15"/>
  <c r="K15"/>
  <c r="AN15"/>
  <c r="J15"/>
  <c r="AM15"/>
  <c r="I15"/>
  <c r="AL15"/>
  <c r="H15"/>
  <c r="AK15"/>
  <c r="G15"/>
  <c r="AJ15"/>
  <c r="F15"/>
  <c r="AI15"/>
  <c r="E15"/>
  <c r="AH15"/>
  <c r="D15"/>
  <c r="AG15"/>
  <c r="C15"/>
  <c r="AF15"/>
  <c r="B15"/>
  <c r="AE15"/>
  <c r="AC15"/>
  <c r="AB15"/>
  <c r="Z14"/>
  <c r="BC14"/>
  <c r="Y14"/>
  <c r="BB14"/>
  <c r="X14"/>
  <c r="BA14"/>
  <c r="W14"/>
  <c r="AZ14"/>
  <c r="V14"/>
  <c r="AY14"/>
  <c r="U14"/>
  <c r="AX14"/>
  <c r="T14"/>
  <c r="AW14"/>
  <c r="S14"/>
  <c r="AV14"/>
  <c r="R14"/>
  <c r="AU14"/>
  <c r="Q14"/>
  <c r="AT14"/>
  <c r="P14"/>
  <c r="AS14"/>
  <c r="O14"/>
  <c r="AR14"/>
  <c r="N14"/>
  <c r="AQ14"/>
  <c r="M14"/>
  <c r="AP14"/>
  <c r="L14"/>
  <c r="AO14"/>
  <c r="K14"/>
  <c r="AN14"/>
  <c r="J14"/>
  <c r="AM14"/>
  <c r="I14"/>
  <c r="AL14"/>
  <c r="H14"/>
  <c r="AK14"/>
  <c r="G14"/>
  <c r="AJ14"/>
  <c r="F14"/>
  <c r="AI14"/>
  <c r="E14"/>
  <c r="AH14"/>
  <c r="D14"/>
  <c r="AG14"/>
  <c r="C14"/>
  <c r="AF14"/>
  <c r="B14"/>
  <c r="AE14"/>
  <c r="AC14"/>
  <c r="AB14"/>
  <c r="Z13"/>
  <c r="BC13"/>
  <c r="Y13"/>
  <c r="BB13"/>
  <c r="X13"/>
  <c r="BA13"/>
  <c r="W13"/>
  <c r="AZ13"/>
  <c r="V13"/>
  <c r="AY13"/>
  <c r="U13"/>
  <c r="AX13"/>
  <c r="T13"/>
  <c r="AW13"/>
  <c r="S13"/>
  <c r="AV13"/>
  <c r="R13"/>
  <c r="AU13"/>
  <c r="Q13"/>
  <c r="AT13"/>
  <c r="P13"/>
  <c r="AS13"/>
  <c r="O13"/>
  <c r="AR13"/>
  <c r="N13"/>
  <c r="AQ13"/>
  <c r="M13"/>
  <c r="AP13"/>
  <c r="L13"/>
  <c r="AO13"/>
  <c r="K13"/>
  <c r="AN13"/>
  <c r="J13"/>
  <c r="AM13"/>
  <c r="I13"/>
  <c r="AL13"/>
  <c r="H13"/>
  <c r="AK13"/>
  <c r="G13"/>
  <c r="AJ13"/>
  <c r="F13"/>
  <c r="AI13"/>
  <c r="E13"/>
  <c r="AH13"/>
  <c r="D13"/>
  <c r="AG13"/>
  <c r="C13"/>
  <c r="AF13"/>
  <c r="B13"/>
  <c r="AE13"/>
  <c r="AC13"/>
  <c r="AB13"/>
  <c r="Z12"/>
  <c r="BC12"/>
  <c r="Y12"/>
  <c r="BB12"/>
  <c r="X12"/>
  <c r="BA12"/>
  <c r="W12"/>
  <c r="AZ12"/>
  <c r="V12"/>
  <c r="AY12"/>
  <c r="U12"/>
  <c r="AX12"/>
  <c r="T12"/>
  <c r="AW12"/>
  <c r="S12"/>
  <c r="AV12"/>
  <c r="R12"/>
  <c r="AU12"/>
  <c r="Q12"/>
  <c r="AT12"/>
  <c r="P12"/>
  <c r="AS12"/>
  <c r="O12"/>
  <c r="AR12"/>
  <c r="N12"/>
  <c r="AQ12"/>
  <c r="M12"/>
  <c r="AP12"/>
  <c r="L12"/>
  <c r="AO12"/>
  <c r="K12"/>
  <c r="AN12"/>
  <c r="J12"/>
  <c r="AM12"/>
  <c r="I12"/>
  <c r="AL12"/>
  <c r="H12"/>
  <c r="AK12"/>
  <c r="G12"/>
  <c r="AJ12"/>
  <c r="F12"/>
  <c r="AI12"/>
  <c r="E12"/>
  <c r="AH12"/>
  <c r="D12"/>
  <c r="AG12"/>
  <c r="C12"/>
  <c r="AF12"/>
  <c r="B12"/>
  <c r="AE12"/>
  <c r="AC12"/>
  <c r="AB12"/>
  <c r="Z11"/>
  <c r="BC11"/>
  <c r="Y11"/>
  <c r="BB11"/>
  <c r="X11"/>
  <c r="BA11"/>
  <c r="W11"/>
  <c r="AZ11"/>
  <c r="V11"/>
  <c r="AY11"/>
  <c r="U11"/>
  <c r="AX11"/>
  <c r="T11"/>
  <c r="AW11"/>
  <c r="S11"/>
  <c r="AV11"/>
  <c r="R11"/>
  <c r="AU11"/>
  <c r="Q11"/>
  <c r="AT11"/>
  <c r="P11"/>
  <c r="AS11"/>
  <c r="O11"/>
  <c r="AR11"/>
  <c r="N11"/>
  <c r="AQ11"/>
  <c r="M11"/>
  <c r="AP11"/>
  <c r="L11"/>
  <c r="AO11"/>
  <c r="K11"/>
  <c r="AN11"/>
  <c r="J11"/>
  <c r="AM11"/>
  <c r="I11"/>
  <c r="AL11"/>
  <c r="H11"/>
  <c r="AK11"/>
  <c r="G11"/>
  <c r="AJ11"/>
  <c r="F11"/>
  <c r="AI11"/>
  <c r="E11"/>
  <c r="AH11"/>
  <c r="D11"/>
  <c r="AG11"/>
  <c r="C11"/>
  <c r="AF11"/>
  <c r="B11"/>
  <c r="AE11"/>
  <c r="Z10"/>
  <c r="BC10"/>
  <c r="Y10"/>
  <c r="BB10"/>
  <c r="X10"/>
  <c r="BA10"/>
  <c r="W10"/>
  <c r="AZ10"/>
  <c r="V10"/>
  <c r="AY10"/>
  <c r="U10"/>
  <c r="AX10"/>
  <c r="T10"/>
  <c r="AW10"/>
  <c r="S10"/>
  <c r="AV10"/>
  <c r="R10"/>
  <c r="AU10"/>
  <c r="Q10"/>
  <c r="AT10"/>
  <c r="P10"/>
  <c r="AS10"/>
  <c r="O10"/>
  <c r="AR10"/>
  <c r="N10"/>
  <c r="AQ10"/>
  <c r="M10"/>
  <c r="AP10"/>
  <c r="L10"/>
  <c r="AO10"/>
  <c r="K10"/>
  <c r="AN10"/>
  <c r="J10"/>
  <c r="AM10"/>
  <c r="I10"/>
  <c r="AL10"/>
  <c r="H10"/>
  <c r="AK10"/>
  <c r="G10"/>
  <c r="AJ10"/>
  <c r="F10"/>
  <c r="AI10"/>
  <c r="E10"/>
  <c r="AH10"/>
  <c r="D10"/>
  <c r="AG10"/>
  <c r="C10"/>
  <c r="AF10"/>
  <c r="B10"/>
  <c r="AE10"/>
  <c r="AC10"/>
  <c r="AB10"/>
  <c r="Z9"/>
  <c r="BC9"/>
  <c r="Y9"/>
  <c r="BB9"/>
  <c r="X9"/>
  <c r="BA9"/>
  <c r="W9"/>
  <c r="AZ9"/>
  <c r="V9"/>
  <c r="AY9"/>
  <c r="U9"/>
  <c r="AX9"/>
  <c r="T9"/>
  <c r="AW9"/>
  <c r="S9"/>
  <c r="AV9"/>
  <c r="R9"/>
  <c r="AU9"/>
  <c r="Q9"/>
  <c r="AT9"/>
  <c r="P9"/>
  <c r="AS9"/>
  <c r="O9"/>
  <c r="AR9"/>
  <c r="N9"/>
  <c r="AQ9"/>
  <c r="M9"/>
  <c r="AP9"/>
  <c r="L9"/>
  <c r="AO9"/>
  <c r="K9"/>
  <c r="AN9"/>
  <c r="J9"/>
  <c r="AM9"/>
  <c r="I9"/>
  <c r="AL9"/>
  <c r="H9"/>
  <c r="AK9"/>
  <c r="G9"/>
  <c r="AJ9"/>
  <c r="F9"/>
  <c r="AI9"/>
  <c r="E9"/>
  <c r="AH9"/>
  <c r="D9"/>
  <c r="AG9"/>
  <c r="C9"/>
  <c r="AF9"/>
  <c r="B9"/>
  <c r="AE9"/>
  <c r="AC9"/>
  <c r="AB9"/>
  <c r="BC4"/>
  <c r="BB4"/>
  <c r="BA4"/>
  <c r="AZ4"/>
  <c r="AY4"/>
  <c r="AX4"/>
  <c r="AW4"/>
  <c r="AV4"/>
  <c r="AU4"/>
  <c r="AT4"/>
  <c r="AS4"/>
  <c r="AR4"/>
  <c r="AQ4"/>
  <c r="AP4"/>
  <c r="AO4"/>
  <c r="AN4"/>
  <c r="AM4"/>
  <c r="AL4"/>
  <c r="AK4"/>
  <c r="AJ4"/>
  <c r="AI4"/>
  <c r="AH4"/>
  <c r="AG4"/>
  <c r="AF4"/>
  <c r="AE4"/>
</calcChain>
</file>

<file path=xl/comments1.xml><?xml version="1.0" encoding="utf-8"?>
<comments xmlns="http://schemas.openxmlformats.org/spreadsheetml/2006/main">
  <authors>
    <author>tcvrcek</author>
  </authors>
  <commentList>
    <comment ref="J3" authorId="0">
      <text>
        <r>
          <rPr>
            <b/>
            <sz val="8"/>
            <color indexed="81"/>
            <rFont val="Tahoma"/>
          </rPr>
          <t>tcvrcek:</t>
        </r>
        <r>
          <rPr>
            <sz val="8"/>
            <color indexed="81"/>
            <rFont val="Tahoma"/>
          </rPr>
          <t xml:space="preserve">
Source: OSH 1914: 49</t>
        </r>
      </text>
    </comment>
    <comment ref="N3" authorId="0">
      <text>
        <r>
          <rPr>
            <b/>
            <sz val="8"/>
            <color indexed="81"/>
            <rFont val="Tahoma"/>
          </rPr>
          <t>tcvrcek:</t>
        </r>
        <r>
          <rPr>
            <sz val="8"/>
            <color indexed="81"/>
            <rFont val="Tahoma"/>
          </rPr>
          <t xml:space="preserve">
Source: 
OSH 1914: 48</t>
        </r>
      </text>
    </comment>
  </commentList>
</comments>
</file>

<file path=xl/comments2.xml><?xml version="1.0" encoding="utf-8"?>
<comments xmlns="http://schemas.openxmlformats.org/spreadsheetml/2006/main">
  <authors>
    <author>tcvrcek</author>
  </authors>
  <commentList>
    <comment ref="B4" authorId="0">
      <text>
        <r>
          <rPr>
            <b/>
            <sz val="8"/>
            <color indexed="81"/>
            <rFont val="Tahoma"/>
          </rPr>
          <t>tcvrcek:</t>
        </r>
        <r>
          <rPr>
            <sz val="8"/>
            <color indexed="81"/>
            <rFont val="Tahoma"/>
          </rPr>
          <t xml:space="preserve">
Vienna rents are taken from MSW who in turn probably took from a source similar to Stenographische Protokol (1903) which has Butto Miet Ertragnis from 1796 as well as population and the number of bewohnten houses. The rental revenues pertain to Vienna in its 1874 - 1891 borders, i. e. the I-X districts, inclusive of Favoriten but excluding all the acquisitions after 1892. Also, bear in mind that the II. Bezirk (Leopoldstadt) was split in 1900 into two, thus creating XX. Bezirk (Brigittenau). I think this is the best we can do with Vienna. </t>
        </r>
      </text>
    </comment>
    <comment ref="C4" authorId="0">
      <text>
        <r>
          <rPr>
            <b/>
            <sz val="8"/>
            <color indexed="81"/>
            <rFont val="Tahoma"/>
          </rPr>
          <t>tcvrcek:</t>
        </r>
        <r>
          <rPr>
            <sz val="8"/>
            <color indexed="81"/>
            <rFont val="Tahoma"/>
          </rPr>
          <t xml:space="preserve">
Linz incorporated Waldegg and Lustenau in 1873 but nothing else until 1912, it seems (see German wiki).
So, the 1873 borders became the relevant borders for me and I had to augment the 1856/1859 Linz populations by the two Vorstadte. Since both were under 2K inhabs in the 1850s, I extrapolated the growth for old Linz alone from the 1860s onwards and the growth of new Linz backward from the1880s and saw where the difference would be. Lng story short, the 1850s Linz population was augmented a little bit because the Steuerstatstik 1858 as well as the Denkschrift 1860 argued that the reported figures are for Linz sammt Vorstadten which (it seems to me) had to be the two aforementioned.
Bigger problem was the 1903 - 1906 stats since those were quoted for Linz +Urfahr but I split them in BMZ by voko, taking into account the relative populations (which I know from censi) and the  relative Mietzinzertrage.
The rest relies on MSW, excluding their reading for 1856 and 1908 which I thought was off anyway.</t>
        </r>
      </text>
    </comment>
    <comment ref="D4" authorId="0">
      <text>
        <r>
          <rPr>
            <b/>
            <sz val="8"/>
            <color indexed="81"/>
            <rFont val="Tahoma"/>
          </rPr>
          <t>tcvrcek:</t>
        </r>
        <r>
          <rPr>
            <sz val="8"/>
            <color indexed="81"/>
            <rFont val="Tahoma"/>
          </rPr>
          <t xml:space="preserve">
I have NO idea what went on in  Salzburg in terms of Eingemeindung but again from German wiki it looks like not much happened until after WW1. The sources all equally quote the Mietertrag for "Salzburg sammt Vorstadten" and I have consistently ignored them in the population count, making the rents consistently a bit too high.
However, the population of Salzburg alone is increasing at a leisurely pace throughout the century which suggests that not big incorporateions took place, moreover, the Gemeindelexikon remains silent on most of the Vorstadte and Ortschaften taht are supposed to be surrounding Salzburg. Asi to byly pekny prdele. So, perhaps even the population is not too underestimated. Thou this is a thing I might come back to, to see if perhaps I could increase the pop a little bit and bring Salzburg down a notch because right now it gets way more expensive than Linz which it probably should not.</t>
        </r>
      </text>
    </comment>
    <comment ref="E4" authorId="0">
      <text>
        <r>
          <rPr>
            <b/>
            <sz val="8"/>
            <color indexed="81"/>
            <rFont val="Tahoma"/>
          </rPr>
          <t>tcvrcek:</t>
        </r>
        <r>
          <rPr>
            <sz val="8"/>
            <color indexed="81"/>
            <rFont val="Tahoma"/>
          </rPr>
          <t xml:space="preserve">
Graz worked out nicely, using MSW data and supplementing it with what I could find in MFM and the 1850s. No Eingemenindung of any substance that I could find, looks like the city was capable of absorbing the population in and of itself just fine.</t>
        </r>
      </text>
    </comment>
    <comment ref="G4" authorId="0">
      <text>
        <r>
          <rPr>
            <b/>
            <sz val="8"/>
            <color indexed="81"/>
            <rFont val="Tahoma"/>
          </rPr>
          <t>tcvrcek:</t>
        </r>
        <r>
          <rPr>
            <sz val="8"/>
            <color indexed="81"/>
            <rFont val="Tahoma"/>
          </rPr>
          <t xml:space="preserve">
Innsbruck was not cited in any materials from the 1850s because Tirol was always a little bit of a country unto itself, Andreas Hofer and all, so they apparently did not have a separate Hauszinssteuer but took care of it under the heading of Gebaudesteuer. So, no data there.
the 1903 - 1906 numbers quote Mietertrag for "Innsbruck sammt Wilten", so I looked up Wilten in the Gemeindelexikon and added it to the 1900 population of Innsbruck because Wilten was then eingemeindet in 1904 (together with Pradl, also added), so taht I get the right population growth.
Once that was done,  I basically fixed Innsbruck rents by voko at 0.92 of Graz. </t>
        </r>
      </text>
    </comment>
    <comment ref="H4" authorId="0">
      <text>
        <r>
          <rPr>
            <b/>
            <sz val="8"/>
            <color indexed="81"/>
            <rFont val="Tahoma"/>
          </rPr>
          <t>tcvrcek:</t>
        </r>
        <r>
          <rPr>
            <sz val="8"/>
            <color indexed="81"/>
            <rFont val="Tahoma"/>
          </rPr>
          <t xml:space="preserve">
Again, no ide what Laibach did in terms of Eingemeindung but the smooth, consistent population growth seems to suggest that there was nothing in particular going on. All the sources give me rent revenue for  "Laibach sammt Vorstadten" and again, I consistently ignore them, so once more I may be on the high side.</t>
        </r>
      </text>
    </comment>
    <comment ref="I4" authorId="0">
      <text>
        <r>
          <rPr>
            <b/>
            <sz val="8"/>
            <color indexed="81"/>
            <rFont val="Tahoma"/>
          </rPr>
          <t>tcvrcek:</t>
        </r>
        <r>
          <rPr>
            <sz val="8"/>
            <color indexed="81"/>
            <rFont val="Tahoma"/>
          </rPr>
          <t xml:space="preserve">
Trieste was really peculiar because the sources cannot come to an agreement whether they mean Triest stadt or Triest Stadt und Gebiet. This turns out to be rather important since the Gebiet represented about a third of the Stadt population. Moreover, the stats from 1850s quote the EXACTLY SAME figure as rent revenue in 1856 and 1859 which is suspicious - especially in view of the fact that the currency changed in the meantime. So, I tend not to trust the later figure whcih seems to be clearly copied from an earlier document. Now, after all due consideration, I decided that the population figures indicate that some incoroporation of surrounding towns did take place but since I do not know when (probably some time in the 1880s) and how, I had to fake it.
So, the Italian wikipedia gave me the census populations of Triest Gebiet, while German wikipedia of Triest Stadt and I sort of looked at the pace of growth and  got around the 1880s where I would observe an ungodly pop growth rate because of the incorporation. I also consulted the Gemeindelexikon to verify that indeed the inner Triest (i.e. Stadt) indeed had 134000 citizens living in the space of the old mediaeval city, not much larger than a Turkish toilet. So through that I calculated the three fixed points of rent per head, one in 1856, the other few in 1903-1906 and the rest is interpolation.</t>
        </r>
      </text>
    </comment>
    <comment ref="K4" authorId="0">
      <text>
        <r>
          <rPr>
            <b/>
            <sz val="8"/>
            <color indexed="81"/>
            <rFont val="Tahoma"/>
          </rPr>
          <t>tcvrcek:</t>
        </r>
        <r>
          <rPr>
            <sz val="8"/>
            <color indexed="81"/>
            <rFont val="Tahoma"/>
          </rPr>
          <t xml:space="preserve">
Eventually, I decided to count as Prague the city in its 1884 - 1900 borders, i.e. after the incorporation of Vysehrad and Holesovice Bubny but before the incorporation of Liben. I have numbers for all the relevant city parts goping back to at least 1870 and for all but HB going back to 1820, so that was not too hard, especially since in 1870 I could easily splice the big Prague with the Prague+Vysehrad but without HB because the series were actually very close to each other. This gave me a somewhat leaner, slower growth of rents overall in Prague so taht it would not get exorbitantly high and overcome Vienna too much. </t>
        </r>
      </text>
    </comment>
    <comment ref="L4" authorId="0">
      <text>
        <r>
          <rPr>
            <b/>
            <sz val="8"/>
            <color indexed="81"/>
            <rFont val="Tahoma"/>
          </rPr>
          <t>tcvrcek:</t>
        </r>
        <r>
          <rPr>
            <sz val="8"/>
            <color indexed="81"/>
            <rFont val="Tahoma"/>
          </rPr>
          <t xml:space="preserve">
Brno is a big puzzle to me because I have no idea what sort of Eingemeindung went on here. Chances are that none because the German minority in town was afraid they would get washed away by a Czech majority if they incorporated the suburbs. But I do not know. The population growth has a very smooth feel to it, again suggesting that no incorporation took place.
I was worried that I may be too much on the cheap side, I mean in terms of rank, Brno turns out to be relatively fine, somewhere below Graz and above the other sleepy hollows but it may be too far down in absolute terms, I don't know.</t>
        </r>
      </text>
    </comment>
    <comment ref="M4" authorId="0">
      <text>
        <r>
          <rPr>
            <b/>
            <sz val="8"/>
            <color indexed="81"/>
            <rFont val="Tahoma"/>
          </rPr>
          <t>tcvrcek:</t>
        </r>
        <r>
          <rPr>
            <sz val="8"/>
            <color indexed="81"/>
            <rFont val="Tahoma"/>
          </rPr>
          <t xml:space="preserve">
Olomouc was mostly un problematic, I don't think there was any serious Eingemeindung, so this was straightforward enough to calculatee</t>
        </r>
      </text>
    </comment>
    <comment ref="N4" authorId="0">
      <text>
        <r>
          <rPr>
            <b/>
            <sz val="8"/>
            <color indexed="81"/>
            <rFont val="Tahoma"/>
          </rPr>
          <t>tcvrcek:</t>
        </r>
        <r>
          <rPr>
            <sz val="8"/>
            <color indexed="81"/>
            <rFont val="Tahoma"/>
          </rPr>
          <t xml:space="preserve">
Troppau worried me because it grew so little. There just does not seem to be any big increase in rent. It's true, however, that it was not too high in per capita terms already in the 1850s so may be it was just generally a low rent place. The number of houses taxed did not chnage much between 1850s and 1900s so that's sort of consistent and no big changes to the cuty borders seem to have been taking place either,</t>
        </r>
      </text>
    </comment>
    <comment ref="O4" authorId="0">
      <text>
        <r>
          <rPr>
            <b/>
            <sz val="8"/>
            <color indexed="81"/>
            <rFont val="Tahoma"/>
          </rPr>
          <t>tcvrcek:</t>
        </r>
        <r>
          <rPr>
            <sz val="8"/>
            <color indexed="81"/>
            <rFont val="Tahoma"/>
          </rPr>
          <t xml:space="preserve">
Lemberg seems too low and that's certainly because I have missed some Eingemeindung somewhere but I just cannot find anything anywhere whether on German or on Polish wikipedia. It's rent growth rate is really low which suggests that there is a problem here. I am not sure how to fix it at this point. At least it stays above Krakow.</t>
        </r>
      </text>
    </comment>
    <comment ref="Q4" authorId="0">
      <text>
        <r>
          <rPr>
            <b/>
            <sz val="8"/>
            <color indexed="81"/>
            <rFont val="Tahoma"/>
          </rPr>
          <t>tcvrcek:</t>
        </r>
        <r>
          <rPr>
            <sz val="8"/>
            <color indexed="81"/>
            <rFont val="Tahoma"/>
          </rPr>
          <t xml:space="preserve">
Czernowitz did not provide any data in the 1850s so I had only the eraly 20th century to go on and so I fixed it at 0.65 of Lemberg trend line with Linz fluctuations.</t>
        </r>
      </text>
    </comment>
    <comment ref="R4" authorId="0">
      <text>
        <r>
          <rPr>
            <b/>
            <sz val="8"/>
            <color indexed="81"/>
            <rFont val="Tahoma"/>
          </rPr>
          <t>tcvrcek:</t>
        </r>
        <r>
          <rPr>
            <sz val="8"/>
            <color indexed="81"/>
            <rFont val="Tahoma"/>
          </rPr>
          <t xml:space="preserve">
Zara is some boondocks in Dalmatia, who cares.</t>
        </r>
      </text>
    </comment>
  </commentList>
</comments>
</file>

<file path=xl/comments3.xml><?xml version="1.0" encoding="utf-8"?>
<comments xmlns="http://schemas.openxmlformats.org/spreadsheetml/2006/main">
  <authors>
    <author>tcvrcek</author>
  </authors>
  <commentList>
    <comment ref="C11" authorId="0">
      <text>
        <r>
          <rPr>
            <b/>
            <sz val="8"/>
            <color indexed="81"/>
            <rFont val="Tahoma"/>
          </rPr>
          <t>tcvrcek:</t>
        </r>
        <r>
          <rPr>
            <sz val="8"/>
            <color indexed="81"/>
            <rFont val="Tahoma"/>
          </rPr>
          <t xml:space="preserve">
Linearly interpolated</t>
        </r>
      </text>
    </comment>
    <comment ref="D11" authorId="0">
      <text>
        <r>
          <rPr>
            <b/>
            <sz val="8"/>
            <color indexed="81"/>
            <rFont val="Tahoma"/>
          </rPr>
          <t>tcvrcek:</t>
        </r>
        <r>
          <rPr>
            <sz val="8"/>
            <color indexed="81"/>
            <rFont val="Tahoma"/>
          </rPr>
          <t xml:space="preserve">
Copied from Vienna</t>
        </r>
      </text>
    </comment>
    <comment ref="C13" authorId="0">
      <text>
        <r>
          <rPr>
            <b/>
            <sz val="8"/>
            <color indexed="81"/>
            <rFont val="Tahoma"/>
          </rPr>
          <t>tcvrcek:</t>
        </r>
        <r>
          <rPr>
            <sz val="8"/>
            <color indexed="81"/>
            <rFont val="Tahoma"/>
          </rPr>
          <t xml:space="preserve">
Linearly interpolated</t>
        </r>
      </text>
    </comment>
    <comment ref="D13" authorId="0">
      <text>
        <r>
          <rPr>
            <b/>
            <sz val="8"/>
            <color indexed="81"/>
            <rFont val="Tahoma"/>
          </rPr>
          <t>tcvrcek:</t>
        </r>
        <r>
          <rPr>
            <sz val="8"/>
            <color indexed="81"/>
            <rFont val="Tahoma"/>
          </rPr>
          <t xml:space="preserve">
Copied from Vienna</t>
        </r>
      </text>
    </comment>
    <comment ref="J38" authorId="0">
      <text>
        <r>
          <rPr>
            <b/>
            <sz val="8"/>
            <color indexed="81"/>
            <rFont val="Tahoma"/>
          </rPr>
          <t>tcvrcek:</t>
        </r>
        <r>
          <rPr>
            <sz val="8"/>
            <color indexed="81"/>
            <rFont val="Tahoma"/>
          </rPr>
          <t xml:space="preserve">
MSW has 38</t>
        </r>
      </text>
    </comment>
    <comment ref="S38" authorId="0">
      <text>
        <r>
          <rPr>
            <b/>
            <sz val="8"/>
            <color indexed="81"/>
            <rFont val="Tahoma"/>
          </rPr>
          <t>tcvrcek:</t>
        </r>
        <r>
          <rPr>
            <sz val="8"/>
            <color indexed="81"/>
            <rFont val="Tahoma"/>
          </rPr>
          <t xml:space="preserve">
MSW has 42</t>
        </r>
      </text>
    </comment>
  </commentList>
</comments>
</file>

<file path=xl/comments4.xml><?xml version="1.0" encoding="utf-8"?>
<comments xmlns="http://schemas.openxmlformats.org/spreadsheetml/2006/main">
  <authors>
    <author>tcvrcek</author>
  </authors>
  <commentList>
    <comment ref="C2" authorId="0">
      <text>
        <r>
          <rPr>
            <b/>
            <sz val="8"/>
            <color indexed="81"/>
            <rFont val="Tahoma"/>
          </rPr>
          <t>tcvrcek:</t>
        </r>
        <r>
          <rPr>
            <sz val="8"/>
            <color indexed="81"/>
            <rFont val="Tahoma"/>
          </rPr>
          <t xml:space="preserve">
a) from the capital cities and other places where there is only the rent tax</t>
        </r>
      </text>
    </comment>
    <comment ref="E7" authorId="0">
      <text>
        <r>
          <rPr>
            <b/>
            <sz val="8"/>
            <color indexed="81"/>
            <rFont val="Tahoma"/>
          </rPr>
          <t>tcvrcek:</t>
        </r>
        <r>
          <rPr>
            <sz val="8"/>
            <color indexed="81"/>
            <rFont val="Tahoma"/>
          </rPr>
          <t xml:space="preserve">
Source: Dekschrift 1860, document page 54 - 55</t>
        </r>
      </text>
    </comment>
    <comment ref="F7" authorId="0">
      <text>
        <r>
          <rPr>
            <b/>
            <sz val="8"/>
            <color indexed="81"/>
            <rFont val="Tahoma"/>
          </rPr>
          <t>tcvrcek:</t>
        </r>
        <r>
          <rPr>
            <sz val="8"/>
            <color indexed="81"/>
            <rFont val="Tahoma"/>
          </rPr>
          <t xml:space="preserve">
MFM 11 III, 1905, pdf page 76 - 89</t>
        </r>
      </text>
    </comment>
    <comment ref="H7" authorId="0">
      <text>
        <r>
          <rPr>
            <b/>
            <sz val="8"/>
            <color indexed="81"/>
            <rFont val="Tahoma"/>
          </rPr>
          <t>tcvrcek:</t>
        </r>
        <r>
          <rPr>
            <sz val="8"/>
            <color indexed="81"/>
            <rFont val="Tahoma"/>
          </rPr>
          <t xml:space="preserve">
Source: MFM 13 II 1907, pdf page 390-409 </t>
        </r>
      </text>
    </comment>
    <comment ref="I7" authorId="0">
      <text>
        <r>
          <rPr>
            <b/>
            <sz val="8"/>
            <color indexed="81"/>
            <rFont val="Tahoma"/>
          </rPr>
          <t>tcvrcek:</t>
        </r>
        <r>
          <rPr>
            <sz val="8"/>
            <color indexed="81"/>
            <rFont val="Tahoma"/>
          </rPr>
          <t xml:space="preserve">
Source: MFM 13 II 1907, pdf page 390-409 </t>
        </r>
      </text>
    </comment>
    <comment ref="F8" authorId="0">
      <text>
        <r>
          <rPr>
            <b/>
            <sz val="8"/>
            <color indexed="81"/>
            <rFont val="Tahoma"/>
          </rPr>
          <t>tcvrcek:</t>
        </r>
        <r>
          <rPr>
            <sz val="8"/>
            <color indexed="81"/>
            <rFont val="Tahoma"/>
          </rPr>
          <t xml:space="preserve">
20 Bezirke</t>
        </r>
      </text>
    </comment>
    <comment ref="G8" authorId="0">
      <text>
        <r>
          <rPr>
            <b/>
            <sz val="8"/>
            <color indexed="81"/>
            <rFont val="Tahoma"/>
          </rPr>
          <t>tcvrcek:</t>
        </r>
        <r>
          <rPr>
            <sz val="8"/>
            <color indexed="81"/>
            <rFont val="Tahoma"/>
          </rPr>
          <t xml:space="preserve">
20 Bezirke</t>
        </r>
      </text>
    </comment>
    <comment ref="H8" authorId="0">
      <text>
        <r>
          <rPr>
            <b/>
            <sz val="8"/>
            <color indexed="81"/>
            <rFont val="Tahoma"/>
          </rPr>
          <t>tcvrcek:</t>
        </r>
        <r>
          <rPr>
            <sz val="8"/>
            <color indexed="81"/>
            <rFont val="Tahoma"/>
          </rPr>
          <t xml:space="preserve">
20 Bezirke</t>
        </r>
      </text>
    </comment>
    <comment ref="I8" authorId="0">
      <text>
        <r>
          <rPr>
            <b/>
            <sz val="8"/>
            <color indexed="81"/>
            <rFont val="Tahoma"/>
          </rPr>
          <t>tcvrcek:</t>
        </r>
        <r>
          <rPr>
            <sz val="8"/>
            <color indexed="81"/>
            <rFont val="Tahoma"/>
          </rPr>
          <t xml:space="preserve">
21 bezirke</t>
        </r>
      </text>
    </comment>
    <comment ref="F10" authorId="0">
      <text>
        <r>
          <rPr>
            <b/>
            <sz val="8"/>
            <color indexed="81"/>
            <rFont val="Tahoma"/>
          </rPr>
          <t>tcvrcek:</t>
        </r>
        <r>
          <rPr>
            <sz val="8"/>
            <color indexed="81"/>
            <rFont val="Tahoma"/>
          </rPr>
          <t xml:space="preserve">
Linz+vorstadten+Urfahr</t>
        </r>
      </text>
    </comment>
    <comment ref="G10" authorId="0">
      <text>
        <r>
          <rPr>
            <b/>
            <sz val="8"/>
            <color indexed="81"/>
            <rFont val="Tahoma"/>
          </rPr>
          <t>tcvrcek:</t>
        </r>
        <r>
          <rPr>
            <sz val="8"/>
            <color indexed="81"/>
            <rFont val="Tahoma"/>
          </rPr>
          <t xml:space="preserve">
Linz+vorstadten+Urfahr</t>
        </r>
      </text>
    </comment>
    <comment ref="H10" authorId="0">
      <text>
        <r>
          <rPr>
            <b/>
            <sz val="8"/>
            <color indexed="81"/>
            <rFont val="Tahoma"/>
          </rPr>
          <t>tcvrcek:</t>
        </r>
        <r>
          <rPr>
            <sz val="8"/>
            <color indexed="81"/>
            <rFont val="Tahoma"/>
          </rPr>
          <t xml:space="preserve">
Linz+vorstadten+Urfahr</t>
        </r>
      </text>
    </comment>
    <comment ref="I10" authorId="0">
      <text>
        <r>
          <rPr>
            <b/>
            <sz val="8"/>
            <color indexed="81"/>
            <rFont val="Tahoma"/>
          </rPr>
          <t>tcvrcek:</t>
        </r>
        <r>
          <rPr>
            <sz val="8"/>
            <color indexed="81"/>
            <rFont val="Tahoma"/>
          </rPr>
          <t xml:space="preserve">
Linz+vorstadten+Urfahr</t>
        </r>
      </text>
    </comment>
    <comment ref="F16" authorId="0">
      <text>
        <r>
          <rPr>
            <b/>
            <sz val="8"/>
            <color indexed="81"/>
            <rFont val="Tahoma"/>
          </rPr>
          <t>tcvrcek:</t>
        </r>
        <r>
          <rPr>
            <sz val="8"/>
            <color indexed="81"/>
            <rFont val="Tahoma"/>
          </rPr>
          <t xml:space="preserve">
Triest + Pomorium</t>
        </r>
      </text>
    </comment>
    <comment ref="G16" authorId="0">
      <text>
        <r>
          <rPr>
            <b/>
            <sz val="8"/>
            <color indexed="81"/>
            <rFont val="Tahoma"/>
          </rPr>
          <t>tcvrcek:</t>
        </r>
        <r>
          <rPr>
            <sz val="8"/>
            <color indexed="81"/>
            <rFont val="Tahoma"/>
          </rPr>
          <t xml:space="preserve">
Triest + Pomorium</t>
        </r>
      </text>
    </comment>
    <comment ref="H16" authorId="0">
      <text>
        <r>
          <rPr>
            <b/>
            <sz val="8"/>
            <color indexed="81"/>
            <rFont val="Tahoma"/>
          </rPr>
          <t>tcvrcek:</t>
        </r>
        <r>
          <rPr>
            <sz val="8"/>
            <color indexed="81"/>
            <rFont val="Tahoma"/>
          </rPr>
          <t xml:space="preserve">
Triest + Pomorium</t>
        </r>
      </text>
    </comment>
    <comment ref="I16" authorId="0">
      <text>
        <r>
          <rPr>
            <b/>
            <sz val="8"/>
            <color indexed="81"/>
            <rFont val="Tahoma"/>
          </rPr>
          <t>tcvrcek:</t>
        </r>
        <r>
          <rPr>
            <sz val="8"/>
            <color indexed="81"/>
            <rFont val="Tahoma"/>
          </rPr>
          <t xml:space="preserve">
Triest + Pomorium</t>
        </r>
      </text>
    </comment>
    <comment ref="F17" authorId="0">
      <text>
        <r>
          <rPr>
            <b/>
            <sz val="8"/>
            <color indexed="81"/>
            <rFont val="Tahoma"/>
          </rPr>
          <t>tcvrcek:</t>
        </r>
        <r>
          <rPr>
            <sz val="8"/>
            <color indexed="81"/>
            <rFont val="Tahoma"/>
          </rPr>
          <t xml:space="preserve">
Gorz sammt Stadtbezirk</t>
        </r>
      </text>
    </comment>
    <comment ref="G17" authorId="0">
      <text>
        <r>
          <rPr>
            <b/>
            <sz val="8"/>
            <color indexed="81"/>
            <rFont val="Tahoma"/>
          </rPr>
          <t>tcvrcek:</t>
        </r>
        <r>
          <rPr>
            <sz val="8"/>
            <color indexed="81"/>
            <rFont val="Tahoma"/>
          </rPr>
          <t xml:space="preserve">
Gorz sammt Stadtbezirk</t>
        </r>
      </text>
    </comment>
    <comment ref="H17" authorId="0">
      <text>
        <r>
          <rPr>
            <b/>
            <sz val="8"/>
            <color indexed="81"/>
            <rFont val="Tahoma"/>
          </rPr>
          <t>tcvrcek:</t>
        </r>
        <r>
          <rPr>
            <sz val="8"/>
            <color indexed="81"/>
            <rFont val="Tahoma"/>
          </rPr>
          <t xml:space="preserve">
Gorz sammt Stadtbezirk</t>
        </r>
      </text>
    </comment>
    <comment ref="I17" authorId="0">
      <text>
        <r>
          <rPr>
            <b/>
            <sz val="8"/>
            <color indexed="81"/>
            <rFont val="Tahoma"/>
          </rPr>
          <t>tcvrcek:</t>
        </r>
        <r>
          <rPr>
            <sz val="8"/>
            <color indexed="81"/>
            <rFont val="Tahoma"/>
          </rPr>
          <t xml:space="preserve">
Gorz sammt Stadtbezirk</t>
        </r>
      </text>
    </comment>
    <comment ref="H18" authorId="0">
      <text>
        <r>
          <rPr>
            <b/>
            <sz val="8"/>
            <color indexed="81"/>
            <rFont val="Tahoma"/>
          </rPr>
          <t>tcvrcek:</t>
        </r>
        <r>
          <rPr>
            <sz val="8"/>
            <color indexed="81"/>
            <rFont val="Tahoma"/>
          </rPr>
          <t xml:space="preserve">
Prag samt Holesowitz-Bubna, Lieben und Vysehrad</t>
        </r>
      </text>
    </comment>
    <comment ref="I18" authorId="0">
      <text>
        <r>
          <rPr>
            <b/>
            <sz val="8"/>
            <color indexed="81"/>
            <rFont val="Tahoma"/>
          </rPr>
          <t>tcvrcek:</t>
        </r>
        <r>
          <rPr>
            <sz val="8"/>
            <color indexed="81"/>
            <rFont val="Tahoma"/>
          </rPr>
          <t xml:space="preserve">
Prag samt Holesowitz-Bubna, Lieben und Vysehrad</t>
        </r>
      </text>
    </comment>
    <comment ref="F20" authorId="0">
      <text>
        <r>
          <rPr>
            <b/>
            <sz val="8"/>
            <color indexed="81"/>
            <rFont val="Tahoma"/>
          </rPr>
          <t>tcvrcek:</t>
        </r>
        <r>
          <rPr>
            <sz val="8"/>
            <color indexed="81"/>
            <rFont val="Tahoma"/>
          </rPr>
          <t xml:space="preserve">
Brunn samt Vorstadten und Stad Olmutz</t>
        </r>
      </text>
    </comment>
    <comment ref="G20" authorId="0">
      <text>
        <r>
          <rPr>
            <b/>
            <sz val="8"/>
            <color indexed="81"/>
            <rFont val="Tahoma"/>
          </rPr>
          <t>tcvrcek:</t>
        </r>
        <r>
          <rPr>
            <sz val="8"/>
            <color indexed="81"/>
            <rFont val="Tahoma"/>
          </rPr>
          <t xml:space="preserve">
Brunn samt Vorstadten und Stad Olmutz</t>
        </r>
      </text>
    </comment>
    <comment ref="F23" authorId="0">
      <text>
        <r>
          <rPr>
            <b/>
            <sz val="8"/>
            <color indexed="81"/>
            <rFont val="Tahoma"/>
          </rPr>
          <t>tcvrcek:</t>
        </r>
        <r>
          <rPr>
            <sz val="8"/>
            <color indexed="81"/>
            <rFont val="Tahoma"/>
          </rPr>
          <t xml:space="preserve">
Krakau und Lemberg</t>
        </r>
      </text>
    </comment>
    <comment ref="G23" authorId="0">
      <text>
        <r>
          <rPr>
            <b/>
            <sz val="8"/>
            <color indexed="81"/>
            <rFont val="Tahoma"/>
          </rPr>
          <t>tcvrcek:</t>
        </r>
        <r>
          <rPr>
            <sz val="8"/>
            <color indexed="81"/>
            <rFont val="Tahoma"/>
          </rPr>
          <t xml:space="preserve">
Krakau und Lemberg</t>
        </r>
      </text>
    </comment>
    <comment ref="H42" authorId="0">
      <text>
        <r>
          <rPr>
            <b/>
            <sz val="8"/>
            <color indexed="81"/>
            <rFont val="Tahoma"/>
          </rPr>
          <t>tcvrcek:</t>
        </r>
        <r>
          <rPr>
            <sz val="8"/>
            <color indexed="81"/>
            <rFont val="Tahoma"/>
          </rPr>
          <t xml:space="preserve">
Innsbruck sammt Wilten,
Wilten was incorporated as of 1st January 1904</t>
        </r>
      </text>
    </comment>
  </commentList>
</comments>
</file>

<file path=xl/comments5.xml><?xml version="1.0" encoding="utf-8"?>
<comments xmlns="http://schemas.openxmlformats.org/spreadsheetml/2006/main">
  <authors>
    <author>tcvrcek</author>
    <author>Tomas Cvrcek</author>
  </authors>
  <commentList>
    <comment ref="C1" authorId="0">
      <text>
        <r>
          <rPr>
            <b/>
            <sz val="8"/>
            <color indexed="81"/>
            <rFont val="Tahoma"/>
          </rPr>
          <t>tcvrcek:</t>
        </r>
        <r>
          <rPr>
            <sz val="8"/>
            <color indexed="81"/>
            <rFont val="Tahoma"/>
          </rPr>
          <t xml:space="preserve">
Source: Vienna 1890, page 26</t>
        </r>
      </text>
    </comment>
    <comment ref="E1" authorId="0">
      <text>
        <r>
          <rPr>
            <b/>
            <sz val="8"/>
            <color indexed="81"/>
            <rFont val="Tahoma"/>
          </rPr>
          <t>tcvrcek:</t>
        </r>
        <r>
          <rPr>
            <sz val="8"/>
            <color indexed="81"/>
            <rFont val="Tahoma"/>
          </rPr>
          <t xml:space="preserve">
The two Vorstadten in 1850s would be Waldegg and Lustenau. Neither had over 2000 people or they would be in the TSOM Gemeinde statistik. So, here the city of Linz is interpolated without them until 1873 and with them afterwards with a sidecalculation looking at just the Innenstadt of Linz.</t>
        </r>
      </text>
    </comment>
    <comment ref="K1" authorId="0">
      <text>
        <r>
          <rPr>
            <b/>
            <sz val="8"/>
            <color indexed="81"/>
            <rFont val="Tahoma"/>
          </rPr>
          <t>tcvrcek:</t>
        </r>
        <r>
          <rPr>
            <sz val="8"/>
            <color indexed="81"/>
            <rFont val="Tahoma"/>
          </rPr>
          <t xml:space="preserve">
Wilten and Pradl were incorporated in 1904, according to German wiki, Gemeindelexikon tells me their populations in 1900, the rest is interpolation.</t>
        </r>
      </text>
    </comment>
    <comment ref="M1" authorId="0">
      <text>
        <r>
          <rPr>
            <b/>
            <sz val="8"/>
            <color indexed="81"/>
            <rFont val="Tahoma"/>
          </rPr>
          <t>tcvrcek:</t>
        </r>
        <r>
          <rPr>
            <sz val="8"/>
            <color indexed="81"/>
            <rFont val="Tahoma"/>
          </rPr>
          <t xml:space="preserve">
Look up the German and Italian wikipedia entries, one has the Trieste Stadt population and the other one (the Italian one) has Trieste Gebiet to make it look bigger.</t>
        </r>
      </text>
    </comment>
    <comment ref="X41" authorId="1">
      <text>
        <r>
          <rPr>
            <b/>
            <sz val="9"/>
            <color indexed="81"/>
            <rFont val="Verdana"/>
          </rPr>
          <t>Tomas Cvrcek:</t>
        </r>
        <r>
          <rPr>
            <sz val="9"/>
            <color indexed="81"/>
            <rFont val="Verdana"/>
          </rPr>
          <t xml:space="preserve">
Source: http://en.wikipedia.org/wiki/Cracow#Historical_demographics_of_Krak.C3.B3w_from_1791</t>
        </r>
      </text>
    </comment>
    <comment ref="B49" authorId="1">
      <text>
        <r>
          <rPr>
            <b/>
            <sz val="9"/>
            <color indexed="81"/>
            <rFont val="Arial"/>
          </rPr>
          <t>Tomas Cvrcek:</t>
        </r>
        <r>
          <rPr>
            <sz val="9"/>
            <color indexed="81"/>
            <rFont val="Arial"/>
          </rPr>
          <t xml:space="preserve">
includes Vorstadten according to note in TSOM 1843</t>
        </r>
      </text>
    </comment>
    <comment ref="B52" authorId="1">
      <text>
        <r>
          <rPr>
            <b/>
            <sz val="9"/>
            <color indexed="81"/>
            <rFont val="Arial"/>
          </rPr>
          <t>Tomas Cvrcek:</t>
        </r>
        <r>
          <rPr>
            <sz val="9"/>
            <color indexed="81"/>
            <rFont val="Arial"/>
          </rPr>
          <t xml:space="preserve">
Wien zahlt in der innerren Stadt 55108 und in den 34 Vorstadten 318128 Einwohner, welche zusammen die obige Bevolkerung von 373236 Seelen ausmachen.</t>
        </r>
      </text>
    </comment>
    <comment ref="M63" authorId="1">
      <text>
        <r>
          <rPr>
            <b/>
            <sz val="9"/>
            <color indexed="81"/>
            <rFont val="Arial"/>
          </rPr>
          <t>Tomas Cvrcek:</t>
        </r>
        <r>
          <rPr>
            <sz val="9"/>
            <color indexed="81"/>
            <rFont val="Arial"/>
          </rPr>
          <t xml:space="preserve">
Triest sammt gebiet
</t>
        </r>
      </text>
    </comment>
    <comment ref="M75" authorId="1">
      <text>
        <r>
          <rPr>
            <b/>
            <sz val="9"/>
            <color indexed="81"/>
            <rFont val="Arial"/>
          </rPr>
          <t>Tomas Cvrcek:</t>
        </r>
        <r>
          <rPr>
            <sz val="9"/>
            <color indexed="81"/>
            <rFont val="Arial"/>
          </rPr>
          <t xml:space="preserve">
Gebiet Triest is said to have 52824 people.</t>
        </r>
      </text>
    </comment>
    <comment ref="AD75" authorId="1">
      <text>
        <r>
          <rPr>
            <b/>
            <sz val="9"/>
            <color indexed="81"/>
            <rFont val="Arial"/>
          </rPr>
          <t>Tomas Cvrcek:</t>
        </r>
        <r>
          <rPr>
            <sz val="9"/>
            <color indexed="81"/>
            <rFont val="Arial"/>
          </rPr>
          <t xml:space="preserve">
Zivilbevolkerung only.
Source: USJ 1903, pdf page 38</t>
        </r>
      </text>
    </comment>
    <comment ref="AE75" authorId="1">
      <text>
        <r>
          <rPr>
            <b/>
            <sz val="9"/>
            <color indexed="81"/>
            <rFont val="Arial"/>
          </rPr>
          <t>Tomas Cvrcek:</t>
        </r>
        <r>
          <rPr>
            <sz val="9"/>
            <color indexed="81"/>
            <rFont val="Arial"/>
          </rPr>
          <t xml:space="preserve">
Zivilbevolkerung only.
Source: USJ 1903, pdf page 38</t>
        </r>
      </text>
    </comment>
    <comment ref="AF75" authorId="1">
      <text>
        <r>
          <rPr>
            <b/>
            <sz val="9"/>
            <color indexed="81"/>
            <rFont val="Arial"/>
          </rPr>
          <t>Tomas Cvrcek:</t>
        </r>
        <r>
          <rPr>
            <sz val="9"/>
            <color indexed="81"/>
            <rFont val="Arial"/>
          </rPr>
          <t xml:space="preserve">
Zivilbevolkerung only.
Source: USJ 1903, pdf page 38</t>
        </r>
      </text>
    </comment>
    <comment ref="AG75" authorId="1">
      <text>
        <r>
          <rPr>
            <b/>
            <sz val="9"/>
            <color indexed="81"/>
            <rFont val="Arial"/>
          </rPr>
          <t>Tomas Cvrcek:</t>
        </r>
        <r>
          <rPr>
            <sz val="9"/>
            <color indexed="81"/>
            <rFont val="Arial"/>
          </rPr>
          <t xml:space="preserve">
Zivilbevolkerung only.
Source: USJ 1903, pdf page 38</t>
        </r>
      </text>
    </comment>
    <comment ref="AH75" authorId="1">
      <text>
        <r>
          <rPr>
            <b/>
            <sz val="9"/>
            <color indexed="81"/>
            <rFont val="Arial"/>
          </rPr>
          <t>Tomas Cvrcek:</t>
        </r>
        <r>
          <rPr>
            <sz val="9"/>
            <color indexed="81"/>
            <rFont val="Arial"/>
          </rPr>
          <t xml:space="preserve">
Zivilbevolkerung only.
Source: USJ 1903, pdf page 38</t>
        </r>
      </text>
    </comment>
    <comment ref="AI75" authorId="1">
      <text>
        <r>
          <rPr>
            <b/>
            <sz val="9"/>
            <color indexed="81"/>
            <rFont val="Arial"/>
          </rPr>
          <t>Tomas Cvrcek:</t>
        </r>
        <r>
          <rPr>
            <sz val="9"/>
            <color indexed="81"/>
            <rFont val="Arial"/>
          </rPr>
          <t xml:space="preserve">
Zivilbevolkerung only.
Source: USJ 1903, pdf page 38</t>
        </r>
      </text>
    </comment>
    <comment ref="AJ75" authorId="1">
      <text>
        <r>
          <rPr>
            <b/>
            <sz val="9"/>
            <color indexed="81"/>
            <rFont val="Arial"/>
          </rPr>
          <t>Tomas Cvrcek:</t>
        </r>
        <r>
          <rPr>
            <sz val="9"/>
            <color indexed="81"/>
            <rFont val="Arial"/>
          </rPr>
          <t xml:space="preserve">
Zivilbevolkerung only.
Source: USJ 1903, pdf page 38</t>
        </r>
      </text>
    </comment>
    <comment ref="AK75" authorId="1">
      <text>
        <r>
          <rPr>
            <b/>
            <sz val="9"/>
            <color indexed="81"/>
            <rFont val="Arial"/>
          </rPr>
          <t>Tomas Cvrcek:</t>
        </r>
        <r>
          <rPr>
            <sz val="9"/>
            <color indexed="81"/>
            <rFont val="Arial"/>
          </rPr>
          <t xml:space="preserve">
Zivilbevolkerung only.
Source: USJ 1903, pdf page 38</t>
        </r>
      </text>
    </comment>
    <comment ref="D79" authorId="0">
      <text>
        <r>
          <rPr>
            <b/>
            <sz val="8"/>
            <color indexed="81"/>
            <rFont val="Tahoma"/>
          </rPr>
          <t>tcvrcek:</t>
        </r>
        <r>
          <rPr>
            <sz val="8"/>
            <color indexed="81"/>
            <rFont val="Tahoma"/>
          </rPr>
          <t xml:space="preserve">
Incorporation of Lustenau and Waldegg</t>
        </r>
      </text>
    </comment>
    <comment ref="M86" authorId="1">
      <text>
        <r>
          <rPr>
            <b/>
            <sz val="9"/>
            <color indexed="81"/>
            <rFont val="Arial"/>
          </rPr>
          <t>Tomas Cvrcek:</t>
        </r>
        <r>
          <rPr>
            <sz val="9"/>
            <color indexed="81"/>
            <rFont val="Arial"/>
          </rPr>
          <t xml:space="preserve">
Triest sammt gebiet
</t>
        </r>
      </text>
    </comment>
    <comment ref="AD86" authorId="1">
      <text>
        <r>
          <rPr>
            <b/>
            <sz val="9"/>
            <color indexed="81"/>
            <rFont val="Arial"/>
          </rPr>
          <t>Tomas Cvrcek:</t>
        </r>
        <r>
          <rPr>
            <sz val="9"/>
            <color indexed="81"/>
            <rFont val="Arial"/>
          </rPr>
          <t xml:space="preserve">
Zivilbevolkerung only.
Source: USJ 1903, pdf page 38</t>
        </r>
      </text>
    </comment>
    <comment ref="AE86" authorId="1">
      <text>
        <r>
          <rPr>
            <b/>
            <sz val="9"/>
            <color indexed="81"/>
            <rFont val="Arial"/>
          </rPr>
          <t>Tomas Cvrcek:</t>
        </r>
        <r>
          <rPr>
            <sz val="9"/>
            <color indexed="81"/>
            <rFont val="Arial"/>
          </rPr>
          <t xml:space="preserve">
Zivilbevolkerung only.
Source: USJ 1903, pdf page 38</t>
        </r>
      </text>
    </comment>
    <comment ref="AF86" authorId="1">
      <text>
        <r>
          <rPr>
            <b/>
            <sz val="9"/>
            <color indexed="81"/>
            <rFont val="Arial"/>
          </rPr>
          <t>Tomas Cvrcek:</t>
        </r>
        <r>
          <rPr>
            <sz val="9"/>
            <color indexed="81"/>
            <rFont val="Arial"/>
          </rPr>
          <t xml:space="preserve">
Zivilbevolkerung only.
Source: USJ 1903, pdf page 38</t>
        </r>
      </text>
    </comment>
    <comment ref="AG86" authorId="1">
      <text>
        <r>
          <rPr>
            <b/>
            <sz val="9"/>
            <color indexed="81"/>
            <rFont val="Arial"/>
          </rPr>
          <t>Tomas Cvrcek:</t>
        </r>
        <r>
          <rPr>
            <sz val="9"/>
            <color indexed="81"/>
            <rFont val="Arial"/>
          </rPr>
          <t xml:space="preserve">
Zivilbevolkerung only.
Source: USJ 1903, pdf page 38</t>
        </r>
      </text>
    </comment>
    <comment ref="AH86" authorId="1">
      <text>
        <r>
          <rPr>
            <b/>
            <sz val="9"/>
            <color indexed="81"/>
            <rFont val="Arial"/>
          </rPr>
          <t>Tomas Cvrcek:</t>
        </r>
        <r>
          <rPr>
            <sz val="9"/>
            <color indexed="81"/>
            <rFont val="Arial"/>
          </rPr>
          <t xml:space="preserve">
Zivilbevolkerung only.
Source: USJ 1903, pdf page 38</t>
        </r>
      </text>
    </comment>
    <comment ref="AI86" authorId="1">
      <text>
        <r>
          <rPr>
            <b/>
            <sz val="9"/>
            <color indexed="81"/>
            <rFont val="Arial"/>
          </rPr>
          <t>Tomas Cvrcek:</t>
        </r>
        <r>
          <rPr>
            <sz val="9"/>
            <color indexed="81"/>
            <rFont val="Arial"/>
          </rPr>
          <t xml:space="preserve">
Zivilbevolkerung only.
Source: USJ 1903, pdf page 38</t>
        </r>
      </text>
    </comment>
    <comment ref="AJ86" authorId="1">
      <text>
        <r>
          <rPr>
            <b/>
            <sz val="9"/>
            <color indexed="81"/>
            <rFont val="Arial"/>
          </rPr>
          <t>Tomas Cvrcek:</t>
        </r>
        <r>
          <rPr>
            <sz val="9"/>
            <color indexed="81"/>
            <rFont val="Arial"/>
          </rPr>
          <t xml:space="preserve">
Zivilbevolkerung only.
Source: USJ 1903, pdf page 38</t>
        </r>
      </text>
    </comment>
    <comment ref="AK86" authorId="1">
      <text>
        <r>
          <rPr>
            <b/>
            <sz val="9"/>
            <color indexed="81"/>
            <rFont val="Arial"/>
          </rPr>
          <t>Tomas Cvrcek:</t>
        </r>
        <r>
          <rPr>
            <sz val="9"/>
            <color indexed="81"/>
            <rFont val="Arial"/>
          </rPr>
          <t xml:space="preserve">
Zivilbevolkerung only.
Source: USJ 1903, pdf page 38</t>
        </r>
      </text>
    </comment>
    <comment ref="H96" authorId="0">
      <text>
        <r>
          <rPr>
            <b/>
            <sz val="8"/>
            <color indexed="81"/>
            <rFont val="Tahoma"/>
          </rPr>
          <t>tcvrcek:</t>
        </r>
        <r>
          <rPr>
            <sz val="8"/>
            <color indexed="81"/>
            <rFont val="Tahoma"/>
          </rPr>
          <t xml:space="preserve">
Source: Steiermark 05 1899, pdf page 14</t>
        </r>
      </text>
    </comment>
    <comment ref="AD96" authorId="1">
      <text>
        <r>
          <rPr>
            <b/>
            <sz val="9"/>
            <color indexed="81"/>
            <rFont val="Arial"/>
          </rPr>
          <t>Tomas Cvrcek:</t>
        </r>
        <r>
          <rPr>
            <sz val="9"/>
            <color indexed="81"/>
            <rFont val="Arial"/>
          </rPr>
          <t xml:space="preserve">
Zivilbevolkerung only.
Source: USJ 1903, pdf page 38</t>
        </r>
      </text>
    </comment>
    <comment ref="AE96" authorId="1">
      <text>
        <r>
          <rPr>
            <b/>
            <sz val="9"/>
            <color indexed="81"/>
            <rFont val="Arial"/>
          </rPr>
          <t>Tomas Cvrcek:</t>
        </r>
        <r>
          <rPr>
            <sz val="9"/>
            <color indexed="81"/>
            <rFont val="Arial"/>
          </rPr>
          <t xml:space="preserve">
Zivilbevolkerung only.
Source: USJ 1903, pdf page 38</t>
        </r>
      </text>
    </comment>
    <comment ref="AF96" authorId="1">
      <text>
        <r>
          <rPr>
            <b/>
            <sz val="9"/>
            <color indexed="81"/>
            <rFont val="Arial"/>
          </rPr>
          <t>Tomas Cvrcek:</t>
        </r>
        <r>
          <rPr>
            <sz val="9"/>
            <color indexed="81"/>
            <rFont val="Arial"/>
          </rPr>
          <t xml:space="preserve">
Zivilbevolkerung only.
Source: USJ 1903, pdf page 38</t>
        </r>
      </text>
    </comment>
    <comment ref="AG96" authorId="1">
      <text>
        <r>
          <rPr>
            <b/>
            <sz val="9"/>
            <color indexed="81"/>
            <rFont val="Arial"/>
          </rPr>
          <t>Tomas Cvrcek:</t>
        </r>
        <r>
          <rPr>
            <sz val="9"/>
            <color indexed="81"/>
            <rFont val="Arial"/>
          </rPr>
          <t xml:space="preserve">
Zivilbevolkerung only.
Source: USJ 1903, pdf page 38</t>
        </r>
      </text>
    </comment>
    <comment ref="AH96" authorId="1">
      <text>
        <r>
          <rPr>
            <b/>
            <sz val="9"/>
            <color indexed="81"/>
            <rFont val="Arial"/>
          </rPr>
          <t>Tomas Cvrcek:</t>
        </r>
        <r>
          <rPr>
            <sz val="9"/>
            <color indexed="81"/>
            <rFont val="Arial"/>
          </rPr>
          <t xml:space="preserve">
Zivilbevolkerung only.
Source: USJ 1903, pdf page 38</t>
        </r>
      </text>
    </comment>
    <comment ref="AI96" authorId="1">
      <text>
        <r>
          <rPr>
            <b/>
            <sz val="9"/>
            <color indexed="81"/>
            <rFont val="Arial"/>
          </rPr>
          <t>Tomas Cvrcek:</t>
        </r>
        <r>
          <rPr>
            <sz val="9"/>
            <color indexed="81"/>
            <rFont val="Arial"/>
          </rPr>
          <t xml:space="preserve">
Zivilbevolkerung only.
Source: USJ 1903, pdf page 38</t>
        </r>
      </text>
    </comment>
    <comment ref="AJ96" authorId="1">
      <text>
        <r>
          <rPr>
            <b/>
            <sz val="9"/>
            <color indexed="81"/>
            <rFont val="Arial"/>
          </rPr>
          <t>Tomas Cvrcek:</t>
        </r>
        <r>
          <rPr>
            <sz val="9"/>
            <color indexed="81"/>
            <rFont val="Arial"/>
          </rPr>
          <t xml:space="preserve">
Zivilbevolkerung only.
Source: USJ 1903, pdf page 38</t>
        </r>
      </text>
    </comment>
    <comment ref="AK96" authorId="1">
      <text>
        <r>
          <rPr>
            <b/>
            <sz val="9"/>
            <color indexed="81"/>
            <rFont val="Arial"/>
          </rPr>
          <t>Tomas Cvrcek:</t>
        </r>
        <r>
          <rPr>
            <sz val="9"/>
            <color indexed="81"/>
            <rFont val="Arial"/>
          </rPr>
          <t xml:space="preserve">
Zivilbevolkerung only.
Source: USJ 1903, pdf page 38</t>
        </r>
      </text>
    </comment>
    <comment ref="K106" authorId="0">
      <text>
        <r>
          <rPr>
            <b/>
            <sz val="8"/>
            <color indexed="81"/>
            <rFont val="Tahoma"/>
          </rPr>
          <t>tcvrcek:</t>
        </r>
        <r>
          <rPr>
            <sz val="8"/>
            <color indexed="81"/>
            <rFont val="Tahoma"/>
          </rPr>
          <t xml:space="preserve">
Innsbruck +Pradl (1790 byv in 1900) + Wilten (12452 obyv in 1900), these were Eingemendungen in 1904.</t>
        </r>
      </text>
    </comment>
    <comment ref="M106" authorId="1">
      <text>
        <r>
          <rPr>
            <b/>
            <sz val="9"/>
            <color indexed="81"/>
            <rFont val="Arial"/>
          </rPr>
          <t>Tomas Cvrcek:</t>
        </r>
        <r>
          <rPr>
            <sz val="9"/>
            <color indexed="81"/>
            <rFont val="Arial"/>
          </rPr>
          <t xml:space="preserve">
Triest sammt gebiet
</t>
        </r>
      </text>
    </comment>
    <comment ref="AD106" authorId="1">
      <text>
        <r>
          <rPr>
            <b/>
            <sz val="9"/>
            <color indexed="81"/>
            <rFont val="Arial"/>
          </rPr>
          <t>Tomas Cvrcek:</t>
        </r>
        <r>
          <rPr>
            <sz val="9"/>
            <color indexed="81"/>
            <rFont val="Arial"/>
          </rPr>
          <t xml:space="preserve">
Zivilbevolkerung only.
Source: USJ 1903, pdf page 38</t>
        </r>
      </text>
    </comment>
    <comment ref="AE106" authorId="1">
      <text>
        <r>
          <rPr>
            <b/>
            <sz val="9"/>
            <color indexed="81"/>
            <rFont val="Arial"/>
          </rPr>
          <t>Tomas Cvrcek:</t>
        </r>
        <r>
          <rPr>
            <sz val="9"/>
            <color indexed="81"/>
            <rFont val="Arial"/>
          </rPr>
          <t xml:space="preserve">
Zivilbevolkerung only.
Source: USJ 1903, pdf page 38</t>
        </r>
      </text>
    </comment>
    <comment ref="AF106" authorId="1">
      <text>
        <r>
          <rPr>
            <b/>
            <sz val="9"/>
            <color indexed="81"/>
            <rFont val="Arial"/>
          </rPr>
          <t>Tomas Cvrcek:</t>
        </r>
        <r>
          <rPr>
            <sz val="9"/>
            <color indexed="81"/>
            <rFont val="Arial"/>
          </rPr>
          <t xml:space="preserve">
Zivilbevolkerung only.
Source: USJ 1903, pdf page 38</t>
        </r>
      </text>
    </comment>
    <comment ref="AG106" authorId="1">
      <text>
        <r>
          <rPr>
            <b/>
            <sz val="9"/>
            <color indexed="81"/>
            <rFont val="Arial"/>
          </rPr>
          <t>Tomas Cvrcek:</t>
        </r>
        <r>
          <rPr>
            <sz val="9"/>
            <color indexed="81"/>
            <rFont val="Arial"/>
          </rPr>
          <t xml:space="preserve">
Zivilbevolkerung only.
Source: USJ 1903, pdf page 38</t>
        </r>
      </text>
    </comment>
    <comment ref="AH106" authorId="1">
      <text>
        <r>
          <rPr>
            <b/>
            <sz val="9"/>
            <color indexed="81"/>
            <rFont val="Arial"/>
          </rPr>
          <t>Tomas Cvrcek:</t>
        </r>
        <r>
          <rPr>
            <sz val="9"/>
            <color indexed="81"/>
            <rFont val="Arial"/>
          </rPr>
          <t xml:space="preserve">
Zivilbevolkerung only.
Source: USJ 1903, pdf page 38</t>
        </r>
      </text>
    </comment>
    <comment ref="AI106" authorId="1">
      <text>
        <r>
          <rPr>
            <b/>
            <sz val="9"/>
            <color indexed="81"/>
            <rFont val="Arial"/>
          </rPr>
          <t>Tomas Cvrcek:</t>
        </r>
        <r>
          <rPr>
            <sz val="9"/>
            <color indexed="81"/>
            <rFont val="Arial"/>
          </rPr>
          <t xml:space="preserve">
Zivilbevolkerung only.
Source: USJ 1903, pdf page 38</t>
        </r>
      </text>
    </comment>
    <comment ref="AJ106" authorId="1">
      <text>
        <r>
          <rPr>
            <b/>
            <sz val="9"/>
            <color indexed="81"/>
            <rFont val="Arial"/>
          </rPr>
          <t>Tomas Cvrcek:</t>
        </r>
        <r>
          <rPr>
            <sz val="9"/>
            <color indexed="81"/>
            <rFont val="Arial"/>
          </rPr>
          <t xml:space="preserve">
Zivilbevolkerung only.
Source: USJ 1903, pdf page 38</t>
        </r>
      </text>
    </comment>
    <comment ref="AK106" authorId="1">
      <text>
        <r>
          <rPr>
            <b/>
            <sz val="9"/>
            <color indexed="81"/>
            <rFont val="Arial"/>
          </rPr>
          <t>Tomas Cvrcek:</t>
        </r>
        <r>
          <rPr>
            <sz val="9"/>
            <color indexed="81"/>
            <rFont val="Arial"/>
          </rPr>
          <t xml:space="preserve">
Zivilbevolkerung only.
Source: USJ 1903, pdf page 38</t>
        </r>
      </text>
    </comment>
    <comment ref="AD116" authorId="0">
      <text>
        <r>
          <rPr>
            <b/>
            <sz val="8"/>
            <color indexed="81"/>
            <rFont val="Tahoma"/>
          </rPr>
          <t>tcvrcek:</t>
        </r>
        <r>
          <rPr>
            <sz val="8"/>
            <color indexed="81"/>
            <rFont val="Tahoma"/>
          </rPr>
          <t xml:space="preserve">
USJ 1910 Population.pdf</t>
        </r>
      </text>
    </comment>
    <comment ref="AM116" authorId="1">
      <text>
        <r>
          <rPr>
            <b/>
            <sz val="9"/>
            <color indexed="81"/>
            <rFont val="Verdana"/>
          </rPr>
          <t>Tomas Cvrcek:</t>
        </r>
        <r>
          <rPr>
            <sz val="9"/>
            <color indexed="81"/>
            <rFont val="Verdana"/>
          </rPr>
          <t xml:space="preserve">
German wikipedia but numbers wildly differ from other sources.</t>
        </r>
      </text>
    </comment>
  </commentList>
</comments>
</file>

<file path=xl/comments6.xml><?xml version="1.0" encoding="utf-8"?>
<comments xmlns="http://schemas.openxmlformats.org/spreadsheetml/2006/main">
  <authors>
    <author>Tomas Cvrcek</author>
  </authors>
  <commentList>
    <comment ref="G35" authorId="0">
      <text>
        <r>
          <rPr>
            <b/>
            <sz val="9"/>
            <color indexed="81"/>
            <rFont val="Calibri"/>
            <family val="2"/>
          </rPr>
          <t>Tomas Cvrcek:</t>
        </r>
        <r>
          <rPr>
            <sz val="9"/>
            <color indexed="81"/>
            <rFont val="Calibri"/>
            <family val="2"/>
          </rPr>
          <t xml:space="preserve">
1850: pripojen Josefov</t>
        </r>
      </text>
    </comment>
  </commentList>
</comments>
</file>

<file path=xl/sharedStrings.xml><?xml version="1.0" encoding="utf-8"?>
<sst xmlns="http://schemas.openxmlformats.org/spreadsheetml/2006/main" count="701" uniqueCount="219">
  <si>
    <t>K per head</t>
    <phoneticPr fontId="1" type="noConversion"/>
  </si>
  <si>
    <t>Prague sammt Vysehrad (and inclusive of Josefov)</t>
    <phoneticPr fontId="1" type="noConversion"/>
  </si>
  <si>
    <t>Brno</t>
    <phoneticPr fontId="1" type="noConversion"/>
  </si>
  <si>
    <t>Olomouc</t>
    <phoneticPr fontId="1" type="noConversion"/>
  </si>
  <si>
    <t>Troppau</t>
    <phoneticPr fontId="1" type="noConversion"/>
  </si>
  <si>
    <t>Lemberg</t>
    <phoneticPr fontId="1" type="noConversion"/>
  </si>
  <si>
    <t>Krakau</t>
    <phoneticPr fontId="1" type="noConversion"/>
  </si>
  <si>
    <t>Czernowitz</t>
    <phoneticPr fontId="1" type="noConversion"/>
  </si>
  <si>
    <t>Zara</t>
    <phoneticPr fontId="1" type="noConversion"/>
  </si>
  <si>
    <t>K</t>
    <phoneticPr fontId="1" type="noConversion"/>
  </si>
  <si>
    <t>More detailed rent seris by location, 1827-1914</t>
    <phoneticPr fontId="1" type="noConversion"/>
  </si>
  <si>
    <t>Supplied by Tomas Cvrcek</t>
    <phoneticPr fontId="1" type="noConversion"/>
  </si>
  <si>
    <t>Czernowitz</t>
  </si>
  <si>
    <t>Bucowina</t>
  </si>
  <si>
    <t>Krakau</t>
  </si>
  <si>
    <t>West-Galizien</t>
  </si>
  <si>
    <t>Brody</t>
  </si>
  <si>
    <t>Lemberg</t>
  </si>
  <si>
    <t>Ost-Galizien</t>
  </si>
  <si>
    <t>Troppau</t>
  </si>
  <si>
    <t>Schlesien</t>
  </si>
  <si>
    <t>Olmutz</t>
  </si>
  <si>
    <t>Brunn sammt Vorstadten</t>
  </si>
  <si>
    <t>Mahren</t>
  </si>
  <si>
    <t>Die Curorte: Teplitz, Schonau, Karls-, Marien-u.Franzensbad</t>
  </si>
  <si>
    <t>Prag und Wissehrad</t>
  </si>
  <si>
    <t>Bohmen</t>
  </si>
  <si>
    <t>Gorz</t>
  </si>
  <si>
    <t>Triest</t>
  </si>
  <si>
    <t>Kustenland</t>
  </si>
  <si>
    <t>Laibach sammt Vorstadten</t>
  </si>
  <si>
    <t>Krain</t>
  </si>
  <si>
    <t>Klagenfurt sammt Vorstadten</t>
  </si>
  <si>
    <t>Karnthen</t>
  </si>
  <si>
    <t>Gratz sammt Vorstadten</t>
  </si>
  <si>
    <t>Steiermark</t>
  </si>
  <si>
    <t>Salzburg sammt Vorstadten</t>
  </si>
  <si>
    <t>Salzburg</t>
  </si>
  <si>
    <t>Markt Urfahr</t>
  </si>
  <si>
    <t>Linz sammt Vorstadten</t>
  </si>
  <si>
    <t>Ober-Osterreich</t>
  </si>
  <si>
    <t>21 Ortschaften in der Umgebung Wiens</t>
  </si>
  <si>
    <t>Austro-Hungarian housing rents, 1827-1914</t>
  </si>
  <si>
    <t>Rent</t>
    <phoneticPr fontId="1" type="noConversion"/>
  </si>
  <si>
    <t>per head</t>
    <phoneticPr fontId="1" type="noConversion"/>
  </si>
  <si>
    <t>Median rent</t>
    <phoneticPr fontId="1" type="noConversion"/>
  </si>
  <si>
    <t>per apartment</t>
    <phoneticPr fontId="1" type="noConversion"/>
  </si>
  <si>
    <t>Mean rent</t>
    <phoneticPr fontId="1" type="noConversion"/>
  </si>
  <si>
    <t>Rent series for given locations, 1827-1914</t>
    <phoneticPr fontId="1" type="noConversion"/>
  </si>
  <si>
    <t>Old Vienna</t>
    <phoneticPr fontId="1" type="noConversion"/>
  </si>
  <si>
    <t>Linz</t>
    <phoneticPr fontId="1" type="noConversion"/>
  </si>
  <si>
    <t>Salzburg</t>
    <phoneticPr fontId="1" type="noConversion"/>
  </si>
  <si>
    <t>Graz</t>
    <phoneticPr fontId="1" type="noConversion"/>
  </si>
  <si>
    <t>Klagenfurt</t>
    <phoneticPr fontId="1" type="noConversion"/>
  </si>
  <si>
    <t>Triest</t>
    <phoneticPr fontId="1" type="noConversion"/>
  </si>
  <si>
    <t>Gorz</t>
    <phoneticPr fontId="1" type="noConversion"/>
  </si>
  <si>
    <t>Prague sammt Vysehrad (and inclusive of Josefov)</t>
    <phoneticPr fontId="1" type="noConversion"/>
  </si>
  <si>
    <t>Czernowitz</t>
    <phoneticPr fontId="1" type="noConversion"/>
  </si>
  <si>
    <t>Annual rent per head</t>
    <phoneticPr fontId="1" type="noConversion"/>
  </si>
  <si>
    <t>Annuala rent per head</t>
    <phoneticPr fontId="1" type="noConversion"/>
  </si>
  <si>
    <t>Data</t>
    <phoneticPr fontId="1" type="noConversion"/>
  </si>
  <si>
    <t>Trendline</t>
    <phoneticPr fontId="1" type="noConversion"/>
  </si>
  <si>
    <t>Deviations</t>
    <phoneticPr fontId="1" type="noConversion"/>
  </si>
  <si>
    <t>Trendline</t>
    <phoneticPr fontId="1" type="noConversion"/>
  </si>
  <si>
    <t>Deviations</t>
    <phoneticPr fontId="1" type="noConversion"/>
  </si>
  <si>
    <t>Data (P+V+H+KSVZ)</t>
  </si>
  <si>
    <t>All I have  - Liben</t>
  </si>
  <si>
    <t>P+V+HB</t>
  </si>
  <si>
    <t>Trend line</t>
  </si>
  <si>
    <t>Type P+V+H</t>
  </si>
  <si>
    <t>Imputed rent (P+v+HB)</t>
  </si>
  <si>
    <t>Type P+V+HB</t>
  </si>
  <si>
    <t>Triest Stadt ud Gebiet</t>
  </si>
  <si>
    <t>Trieste Stadt</t>
  </si>
  <si>
    <t>Trieste mutilated</t>
  </si>
  <si>
    <t>Datatrend</t>
  </si>
  <si>
    <t>Type PVH</t>
  </si>
  <si>
    <t>Innsbruck samt Wilten</t>
  </si>
  <si>
    <t>Innsbruck samtt Wilten</t>
  </si>
  <si>
    <t>Location</t>
  </si>
  <si>
    <t>Item English</t>
  </si>
  <si>
    <t>item German</t>
  </si>
  <si>
    <t>physical unit</t>
  </si>
  <si>
    <t>currency</t>
  </si>
  <si>
    <t>per capita</t>
  </si>
  <si>
    <t>Jahresmiete pro Kopf</t>
  </si>
  <si>
    <t>Annual rent</t>
  </si>
  <si>
    <t>Vienna</t>
  </si>
  <si>
    <t>Trieste</t>
  </si>
  <si>
    <t>Brno</t>
  </si>
  <si>
    <t>Olomouc</t>
  </si>
  <si>
    <t>Krakow</t>
  </si>
  <si>
    <t>Inhabitants per room in apartments of various size</t>
  </si>
  <si>
    <t>Annual rental of small apartments by number of rooms, in K</t>
  </si>
  <si>
    <t>Praha bez Josefova</t>
    <phoneticPr fontId="0" type="noConversion"/>
  </si>
  <si>
    <t>Praha 1890: p. 23 (Volkszahlung)</t>
  </si>
  <si>
    <t>Prague 1900: p. 41</t>
  </si>
  <si>
    <t>Prague 1901: p. 37</t>
  </si>
  <si>
    <t>Praha 1902 - 1903: p. 79</t>
  </si>
  <si>
    <t>Officially ascertained rent revenues in various parts of Prague, recalculated in K</t>
  </si>
  <si>
    <t>Neustadt</t>
  </si>
  <si>
    <t>all Old Prague</t>
  </si>
  <si>
    <t>Wysehrad</t>
  </si>
  <si>
    <t>all Old Prague+Josefov</t>
    <phoneticPr fontId="0" type="noConversion"/>
  </si>
  <si>
    <t>Innsbruck</t>
    <phoneticPr fontId="1" type="noConversion"/>
  </si>
  <si>
    <t>Innsbruck</t>
  </si>
  <si>
    <t>Tirol</t>
  </si>
  <si>
    <t>Haupt-Summe</t>
  </si>
  <si>
    <t>Hermannstadt</t>
  </si>
  <si>
    <t>Siebenburgen</t>
  </si>
  <si>
    <t>Temesvar</t>
  </si>
  <si>
    <t>Serbische Wojwodschaft und Temeser Banat</t>
  </si>
  <si>
    <t>Agram</t>
  </si>
  <si>
    <t>Croatien mit Slavonien</t>
  </si>
  <si>
    <t>Zusammen fur das ganze Konigreich Ungarn</t>
  </si>
  <si>
    <t>Grosswardein</t>
  </si>
  <si>
    <t>Kaschau</t>
  </si>
  <si>
    <t>Odenburg</t>
  </si>
  <si>
    <t>Pressburg</t>
  </si>
  <si>
    <t>Pest-Ofen mit Alt-Ofen</t>
  </si>
  <si>
    <t>Ungarn</t>
  </si>
  <si>
    <t>Cattaro</t>
  </si>
  <si>
    <t>Ragusa</t>
  </si>
  <si>
    <t>Spalato</t>
  </si>
  <si>
    <t>Zara</t>
  </si>
  <si>
    <t>Dalmatien</t>
  </si>
  <si>
    <t>Rooms</t>
  </si>
  <si>
    <t>Vienna (1873-1890 borders)</t>
  </si>
  <si>
    <t>Linz (1873 - 1912 borders)</t>
  </si>
  <si>
    <t>Innsbruck (1904 borders)</t>
  </si>
  <si>
    <t>Prague (1884 - 1900 borders)</t>
  </si>
  <si>
    <t>Annual rent per person</t>
  </si>
  <si>
    <t>Niederosterreich</t>
  </si>
  <si>
    <t>darunter Wien</t>
  </si>
  <si>
    <t>Niederosterreich ohne Wien</t>
  </si>
  <si>
    <t>Oberosterreich</t>
  </si>
  <si>
    <t>Karnten</t>
  </si>
  <si>
    <t>Triest und Gebiet</t>
  </si>
  <si>
    <t>Gorz und Gradisca</t>
  </si>
  <si>
    <t>Istrien</t>
  </si>
  <si>
    <t>Vorarlberg</t>
  </si>
  <si>
    <t>Galizien</t>
  </si>
  <si>
    <t>Ost Galizien</t>
  </si>
  <si>
    <t>West Galizien</t>
  </si>
  <si>
    <t>Bukowina</t>
  </si>
  <si>
    <t>Staatsgebiet</t>
  </si>
  <si>
    <t>Median</t>
  </si>
  <si>
    <t>Mean</t>
  </si>
  <si>
    <t xml:space="preserve"> </t>
  </si>
  <si>
    <t>COV</t>
  </si>
  <si>
    <t>Budapest</t>
  </si>
  <si>
    <t>Hauszinsertragniss</t>
  </si>
  <si>
    <t>Rent per capita</t>
  </si>
  <si>
    <t>Return converted</t>
  </si>
  <si>
    <t>Wien sammt Vorstadten</t>
  </si>
  <si>
    <t>Nieder-Oesterreich</t>
  </si>
  <si>
    <t>in 1906, K</t>
  </si>
  <si>
    <t>in 1905, in K</t>
  </si>
  <si>
    <t>in 1904 K</t>
  </si>
  <si>
    <t>in 1903, K</t>
  </si>
  <si>
    <t>in 1859, fl OW</t>
  </si>
  <si>
    <t xml:space="preserve"> in 1856, fl CM</t>
  </si>
  <si>
    <t>Namen der Stadte und Orte</t>
  </si>
  <si>
    <t>MSW</t>
  </si>
  <si>
    <t>Rent per head</t>
  </si>
  <si>
    <t>Population</t>
  </si>
  <si>
    <t>BMZ in K</t>
  </si>
  <si>
    <t>BruttoHauszinsertrag als Bemessungs-grundlage</t>
  </si>
  <si>
    <t>Bruttomiethzins</t>
  </si>
  <si>
    <t>a) von den Hauptstadten und anderen Orten, in welchen ausschliesslich die Hauszinssteuer besteht</t>
  </si>
  <si>
    <t>Kronlander</t>
  </si>
  <si>
    <t>Old Vienna</t>
  </si>
  <si>
    <t>Population of Prague and of certain city parts</t>
  </si>
  <si>
    <t>Altstadt</t>
  </si>
  <si>
    <t>neustadt</t>
  </si>
  <si>
    <t>Kleinseite</t>
  </si>
  <si>
    <t>Hradschin</t>
  </si>
  <si>
    <t>Josefstadt</t>
  </si>
  <si>
    <t>all Old Prague and Josefov combined</t>
    <phoneticPr fontId="0" type="noConversion"/>
  </si>
  <si>
    <t>Vysehrad</t>
  </si>
  <si>
    <t>Holesovice</t>
  </si>
  <si>
    <t>Liben</t>
  </si>
  <si>
    <t>Karlin</t>
  </si>
  <si>
    <t>Smichow</t>
  </si>
  <si>
    <t>Vinohrady</t>
  </si>
  <si>
    <t>Zizkow</t>
  </si>
  <si>
    <t>Vororten</t>
  </si>
  <si>
    <t>All together</t>
  </si>
  <si>
    <t>Source</t>
  </si>
  <si>
    <t>Prague in contemporary borders</t>
  </si>
  <si>
    <t>http://inex.cz/referaty/referat.asp?id=2604</t>
  </si>
  <si>
    <t>Mildschuh (1909: 10)</t>
  </si>
  <si>
    <t>Linz</t>
  </si>
  <si>
    <t>Urfahr</t>
  </si>
  <si>
    <t>Data</t>
  </si>
  <si>
    <t>Graz</t>
  </si>
  <si>
    <t>Trendline</t>
  </si>
  <si>
    <t>Deviations</t>
  </si>
  <si>
    <t>Prague 1901 borders</t>
  </si>
  <si>
    <t>MSW data</t>
  </si>
  <si>
    <t>data</t>
  </si>
  <si>
    <t>Prague's Vororten (KSVZ)</t>
  </si>
  <si>
    <t>Data (KSVZ)</t>
  </si>
  <si>
    <t>Linz, whatever its borders</t>
  </si>
  <si>
    <t>Type</t>
  </si>
  <si>
    <t>Prague</t>
  </si>
  <si>
    <t>Type Vienna</t>
  </si>
  <si>
    <t>Type Linz</t>
  </si>
  <si>
    <t>Type Graz</t>
  </si>
  <si>
    <t>Type Prague</t>
  </si>
  <si>
    <t>Imputed rent</t>
  </si>
  <si>
    <t>data trend</t>
  </si>
  <si>
    <t>imputed rent</t>
  </si>
  <si>
    <t>Annual rent per head</t>
  </si>
  <si>
    <t>K</t>
  </si>
  <si>
    <t>datatrend</t>
  </si>
  <si>
    <t>Klagenfurt</t>
  </si>
  <si>
    <t>Laibach</t>
  </si>
  <si>
    <t>Data (P+V+HB)</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</si>
</sst>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
    <numFmt numFmtId="169" formatCode="0.000"/>
    <numFmt numFmtId="170" formatCode="0.00000"/>
    <numFmt numFmtId="171" formatCode="0.0000"/>
  </numFmts>
  <fonts count="29">
    <font>
      <sz val="10"/>
      <name val="Verdana"/>
    </font>
    <font>
      <sz val="8"/>
      <name val="Verdana"/>
    </font>
    <font>
      <sz val="10"/>
      <name val="Arial"/>
    </font>
    <font>
      <b/>
      <sz val="10"/>
      <name val="Arial"/>
      <family val="2"/>
    </font>
    <font>
      <b/>
      <sz val="10"/>
      <color indexed="8"/>
      <name val="Arial"/>
    </font>
    <font>
      <sz val="11"/>
      <color indexed="8"/>
      <name val="Calibri"/>
      <family val="2"/>
    </font>
    <font>
      <sz val="10"/>
      <color indexed="8"/>
      <name val="Arial"/>
    </font>
    <font>
      <b/>
      <sz val="8"/>
      <color indexed="81"/>
      <name val="Tahoma"/>
    </font>
    <font>
      <sz val="8"/>
      <color indexed="81"/>
      <name val="Tahoma"/>
    </font>
    <font>
      <sz val="10"/>
      <color indexed="10"/>
      <name val="Arial"/>
    </font>
    <font>
      <sz val="11"/>
      <color indexed="10"/>
      <name val="Calibri"/>
      <family val="2"/>
    </font>
    <font>
      <b/>
      <sz val="9"/>
      <color indexed="81"/>
      <name val="Arial"/>
    </font>
    <font>
      <sz val="9"/>
      <color indexed="81"/>
      <name val="Arial"/>
    </font>
    <font>
      <b/>
      <sz val="11"/>
      <color indexed="8"/>
      <name val="Calibri"/>
      <family val="2"/>
    </font>
    <font>
      <b/>
      <i/>
      <sz val="11"/>
      <color indexed="8"/>
      <name val="Calibri"/>
    </font>
    <font>
      <b/>
      <sz val="9"/>
      <color indexed="81"/>
      <name val="Calibri"/>
      <family val="2"/>
    </font>
    <font>
      <sz val="9"/>
      <color indexed="81"/>
      <name val="Calibri"/>
      <family val="2"/>
    </font>
    <font>
      <sz val="10"/>
      <color indexed="10"/>
      <name val="Verdana"/>
    </font>
    <font>
      <sz val="9"/>
      <color indexed="81"/>
      <name val="Verdana"/>
    </font>
    <font>
      <b/>
      <sz val="9"/>
      <color indexed="81"/>
      <name val="Verdana"/>
    </font>
    <font>
      <i/>
      <sz val="10"/>
      <color indexed="10"/>
      <name val="Verdana"/>
      <family val="2"/>
    </font>
    <font>
      <i/>
      <sz val="11"/>
      <color indexed="10"/>
      <name val="Calibri"/>
      <family val="2"/>
    </font>
    <font>
      <b/>
      <sz val="10"/>
      <color indexed="10"/>
      <name val="Arial"/>
      <family val="2"/>
    </font>
    <font>
      <sz val="10"/>
      <color indexed="10"/>
      <name val="Arial"/>
    </font>
    <font>
      <sz val="12"/>
      <name val="Arial"/>
    </font>
    <font>
      <b/>
      <sz val="14"/>
      <color indexed="10"/>
      <name val="Arial"/>
    </font>
    <font>
      <sz val="12"/>
      <color indexed="8"/>
      <name val="Arial"/>
    </font>
    <font>
      <i/>
      <sz val="12"/>
      <name val="Arial"/>
    </font>
    <font>
      <sz val="12"/>
      <color indexed="10"/>
      <name val="Arial"/>
    </font>
  </fonts>
  <fills count="4">
    <fill>
      <patternFill patternType="none"/>
    </fill>
    <fill>
      <patternFill patternType="gray125"/>
    </fill>
    <fill>
      <patternFill patternType="solid">
        <fgColor indexed="13"/>
        <bgColor indexed="64"/>
      </patternFill>
    </fill>
    <fill>
      <patternFill patternType="solid">
        <fgColor indexed="15"/>
        <bgColor indexed="64"/>
      </patternFill>
    </fill>
  </fills>
  <borders count="6">
    <border>
      <left/>
      <right/>
      <top/>
      <bottom/>
      <diagonal/>
    </border>
    <border>
      <left style="medium">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2">
    <xf numFmtId="0" fontId="0" fillId="0" borderId="0"/>
    <xf numFmtId="0" fontId="5" fillId="0" borderId="0"/>
  </cellStyleXfs>
  <cellXfs count="102">
    <xf numFmtId="0" fontId="0" fillId="0" borderId="0" xfId="0"/>
    <xf numFmtId="0" fontId="2" fillId="0" borderId="0" xfId="0" applyFont="1" applyBorder="1"/>
    <xf numFmtId="2" fontId="2" fillId="0" borderId="0" xfId="0" applyNumberFormat="1" applyFont="1" applyBorder="1"/>
    <xf numFmtId="0" fontId="3" fillId="0" borderId="0" xfId="0" applyFont="1" applyBorder="1"/>
    <xf numFmtId="1" fontId="4" fillId="0" borderId="0" xfId="1" applyNumberFormat="1" applyFont="1" applyBorder="1" applyAlignment="1">
      <alignment wrapText="1"/>
    </xf>
    <xf numFmtId="0" fontId="4" fillId="0" borderId="0" xfId="1" applyFont="1" applyBorder="1" applyAlignment="1">
      <alignment wrapText="1"/>
    </xf>
    <xf numFmtId="0" fontId="4" fillId="0" borderId="0" xfId="1" applyFont="1" applyBorder="1" applyAlignment="1">
      <alignment horizontal="right"/>
    </xf>
    <xf numFmtId="0" fontId="4" fillId="0" borderId="0" xfId="1" applyFont="1" applyBorder="1"/>
    <xf numFmtId="1" fontId="2" fillId="0" borderId="0" xfId="0" applyNumberFormat="1" applyFont="1" applyBorder="1"/>
    <xf numFmtId="0" fontId="2" fillId="0" borderId="1" xfId="0" applyFont="1" applyBorder="1"/>
    <xf numFmtId="1" fontId="6" fillId="0" borderId="0" xfId="1" applyNumberFormat="1" applyFont="1" applyBorder="1" applyAlignment="1">
      <alignment wrapText="1"/>
    </xf>
    <xf numFmtId="0" fontId="6" fillId="0" borderId="0" xfId="1" applyFont="1" applyBorder="1" applyAlignment="1"/>
    <xf numFmtId="0" fontId="6" fillId="0" borderId="0" xfId="1" applyFont="1" applyBorder="1"/>
    <xf numFmtId="2" fontId="2" fillId="2" borderId="0" xfId="0" applyNumberFormat="1" applyFont="1" applyFill="1" applyBorder="1"/>
    <xf numFmtId="0" fontId="2" fillId="0" borderId="0" xfId="0" applyFont="1" applyFill="1" applyBorder="1"/>
    <xf numFmtId="0" fontId="6" fillId="0" borderId="0" xfId="1" applyFont="1" applyBorder="1" applyAlignment="1">
      <alignment wrapText="1"/>
    </xf>
    <xf numFmtId="0" fontId="6" fillId="0" borderId="0" xfId="1" applyFont="1" applyBorder="1" applyAlignment="1">
      <alignment horizontal="center" wrapText="1"/>
    </xf>
    <xf numFmtId="1" fontId="0" fillId="0" borderId="0" xfId="0" applyNumberFormat="1"/>
    <xf numFmtId="0" fontId="9" fillId="0" borderId="0" xfId="0" applyFont="1"/>
    <xf numFmtId="0" fontId="10" fillId="0" borderId="0" xfId="1" applyFont="1"/>
    <xf numFmtId="1" fontId="10" fillId="0" borderId="0" xfId="1" applyNumberFormat="1" applyFont="1"/>
    <xf numFmtId="1" fontId="9" fillId="0" borderId="0" xfId="0" applyNumberFormat="1" applyFont="1"/>
    <xf numFmtId="0" fontId="5" fillId="0" borderId="0" xfId="1"/>
    <xf numFmtId="1" fontId="5" fillId="0" borderId="0" xfId="1" applyNumberFormat="1"/>
    <xf numFmtId="0" fontId="10" fillId="0" borderId="0" xfId="1" applyFont="1" applyBorder="1"/>
    <xf numFmtId="1" fontId="10" fillId="0" borderId="0" xfId="1" applyNumberFormat="1" applyFont="1" applyBorder="1"/>
    <xf numFmtId="0" fontId="5" fillId="0" borderId="0" xfId="1" applyAlignment="1"/>
    <xf numFmtId="0" fontId="5" fillId="0" borderId="0" xfId="1" applyBorder="1" applyAlignment="1"/>
    <xf numFmtId="0" fontId="5" fillId="0" borderId="2" xfId="1" applyBorder="1" applyAlignment="1"/>
    <xf numFmtId="0" fontId="5" fillId="0" borderId="0" xfId="1" applyFont="1" applyAlignment="1"/>
    <xf numFmtId="1" fontId="5" fillId="0" borderId="0" xfId="1" applyNumberFormat="1" applyFont="1" applyAlignment="1"/>
    <xf numFmtId="1" fontId="5" fillId="0" borderId="0" xfId="1" applyNumberFormat="1" applyAlignment="1"/>
    <xf numFmtId="1" fontId="13" fillId="0" borderId="0" xfId="0" applyNumberFormat="1" applyFont="1"/>
    <xf numFmtId="1" fontId="14" fillId="0" borderId="0" xfId="0" applyNumberFormat="1" applyFont="1"/>
    <xf numFmtId="1" fontId="10" fillId="0" borderId="0" xfId="0" applyNumberFormat="1" applyFont="1"/>
    <xf numFmtId="0" fontId="13" fillId="0" borderId="0" xfId="0" applyFont="1"/>
    <xf numFmtId="0" fontId="13" fillId="0" borderId="0" xfId="1" applyFont="1"/>
    <xf numFmtId="2" fontId="0" fillId="0" borderId="0" xfId="0" applyNumberFormat="1"/>
    <xf numFmtId="2" fontId="0" fillId="0" borderId="3" xfId="0" applyNumberFormat="1" applyBorder="1"/>
    <xf numFmtId="2" fontId="0" fillId="2" borderId="0" xfId="0" applyNumberFormat="1" applyFill="1"/>
    <xf numFmtId="2" fontId="0" fillId="0" borderId="4" xfId="0" applyNumberFormat="1" applyBorder="1"/>
    <xf numFmtId="2" fontId="0" fillId="0" borderId="0" xfId="0" applyNumberFormat="1" applyBorder="1"/>
    <xf numFmtId="0" fontId="0" fillId="0" borderId="4" xfId="0" applyBorder="1"/>
    <xf numFmtId="0" fontId="17" fillId="0" borderId="0" xfId="0" applyFont="1"/>
    <xf numFmtId="1" fontId="20" fillId="0" borderId="0" xfId="0" applyNumberFormat="1" applyFont="1"/>
    <xf numFmtId="1" fontId="21" fillId="0" borderId="0" xfId="1" applyNumberFormat="1" applyFont="1" applyBorder="1"/>
    <xf numFmtId="1" fontId="0" fillId="2" borderId="0" xfId="0" applyNumberFormat="1" applyFill="1"/>
    <xf numFmtId="170" fontId="0" fillId="0" borderId="0" xfId="0" applyNumberFormat="1"/>
    <xf numFmtId="1" fontId="22" fillId="0" borderId="0" xfId="0" applyNumberFormat="1" applyFont="1"/>
    <xf numFmtId="0" fontId="23" fillId="0" borderId="0" xfId="0" applyFont="1"/>
    <xf numFmtId="0" fontId="24" fillId="0" borderId="0" xfId="0" applyFont="1"/>
    <xf numFmtId="2" fontId="24" fillId="0" borderId="0" xfId="0" applyNumberFormat="1" applyFont="1"/>
    <xf numFmtId="2" fontId="24" fillId="0" borderId="0" xfId="0" applyNumberFormat="1" applyFont="1" applyBorder="1"/>
    <xf numFmtId="169" fontId="24" fillId="0" borderId="0" xfId="0" applyNumberFormat="1" applyFont="1"/>
    <xf numFmtId="0" fontId="24" fillId="0" borderId="0" xfId="0" applyFont="1" applyBorder="1" applyAlignment="1">
      <alignment horizontal="right" vertical="center"/>
    </xf>
    <xf numFmtId="49" fontId="24" fillId="0" borderId="0" xfId="0" applyNumberFormat="1" applyFont="1" applyAlignment="1">
      <alignment horizontal="right"/>
    </xf>
    <xf numFmtId="0" fontId="24" fillId="0" borderId="0" xfId="0" applyFont="1" applyAlignment="1">
      <alignment horizontal="right"/>
    </xf>
    <xf numFmtId="0" fontId="24" fillId="0" borderId="0" xfId="0" applyFont="1" applyBorder="1" applyAlignment="1">
      <alignment horizontal="right"/>
    </xf>
    <xf numFmtId="2" fontId="0" fillId="0" borderId="0" xfId="0" applyNumberFormat="1" applyAlignment="1">
      <alignment horizontal="center"/>
    </xf>
    <xf numFmtId="0" fontId="6" fillId="0" borderId="0" xfId="1" applyFont="1" applyBorder="1" applyAlignment="1">
      <alignment horizontal="center" vertical="center"/>
    </xf>
    <xf numFmtId="0" fontId="6" fillId="0" borderId="0" xfId="1" applyFont="1" applyBorder="1" applyAlignment="1">
      <alignment horizontal="right" vertical="center"/>
    </xf>
    <xf numFmtId="0" fontId="6" fillId="0" borderId="0" xfId="1" applyFont="1" applyBorder="1" applyAlignment="1">
      <alignment horizontal="center" wrapText="1"/>
    </xf>
    <xf numFmtId="0" fontId="2" fillId="0" borderId="0" xfId="0" applyFont="1" applyBorder="1" applyAlignment="1">
      <alignment horizontal="center"/>
    </xf>
    <xf numFmtId="1" fontId="0" fillId="0" borderId="0" xfId="0" applyNumberFormat="1" applyAlignment="1">
      <alignment horizontal="center"/>
    </xf>
    <xf numFmtId="0" fontId="24" fillId="0" borderId="0" xfId="0" applyFont="1" applyAlignment="1">
      <alignment horizontal="center"/>
    </xf>
    <xf numFmtId="0" fontId="24" fillId="0" borderId="0" xfId="0" applyFont="1" applyAlignment="1">
      <alignment horizontal="left"/>
    </xf>
    <xf numFmtId="2" fontId="24" fillId="0" borderId="0" xfId="0" applyNumberFormat="1" applyFont="1" applyAlignment="1">
      <alignment horizontal="left"/>
    </xf>
    <xf numFmtId="2" fontId="24" fillId="0" borderId="0" xfId="0" applyNumberFormat="1" applyFont="1" applyAlignment="1">
      <alignment horizontal="center"/>
    </xf>
    <xf numFmtId="1" fontId="24" fillId="0" borderId="0" xfId="0" applyNumberFormat="1" applyFont="1"/>
    <xf numFmtId="0" fontId="24" fillId="0" borderId="0" xfId="0" applyFont="1" applyBorder="1"/>
    <xf numFmtId="0" fontId="24" fillId="0" borderId="0" xfId="0" applyFont="1" applyFill="1" applyBorder="1"/>
    <xf numFmtId="1" fontId="24" fillId="0" borderId="0" xfId="0" applyNumberFormat="1" applyFont="1" applyBorder="1"/>
    <xf numFmtId="2" fontId="24" fillId="0" borderId="0" xfId="0" applyNumberFormat="1" applyFont="1" applyAlignment="1">
      <alignment horizontal="right"/>
    </xf>
    <xf numFmtId="0" fontId="25" fillId="0" borderId="0" xfId="0" applyFont="1"/>
    <xf numFmtId="0" fontId="24" fillId="0" borderId="5" xfId="0" applyFont="1" applyBorder="1"/>
    <xf numFmtId="168" fontId="24" fillId="0" borderId="5" xfId="0" applyNumberFormat="1" applyFont="1" applyBorder="1"/>
    <xf numFmtId="168" fontId="24" fillId="0" borderId="0" xfId="0" applyNumberFormat="1" applyFont="1" applyBorder="1"/>
    <xf numFmtId="0" fontId="24" fillId="0" borderId="4" xfId="0" applyFont="1" applyBorder="1"/>
    <xf numFmtId="0" fontId="24" fillId="0" borderId="5" xfId="0" applyFont="1" applyFill="1" applyBorder="1"/>
    <xf numFmtId="0" fontId="24" fillId="0" borderId="4" xfId="0" applyFont="1" applyFill="1" applyBorder="1"/>
    <xf numFmtId="168" fontId="24" fillId="0" borderId="5" xfId="0" applyNumberFormat="1" applyFont="1" applyFill="1" applyBorder="1"/>
    <xf numFmtId="2" fontId="24" fillId="0" borderId="5" xfId="0" applyNumberFormat="1" applyFont="1" applyFill="1" applyBorder="1"/>
    <xf numFmtId="0" fontId="26" fillId="0" borderId="0" xfId="1" applyFont="1" applyBorder="1" applyAlignment="1"/>
    <xf numFmtId="0" fontId="26" fillId="0" borderId="5" xfId="1" applyFont="1" applyBorder="1" applyAlignment="1"/>
    <xf numFmtId="0" fontId="26" fillId="0" borderId="0" xfId="1" applyFont="1" applyFill="1" applyBorder="1" applyAlignment="1"/>
    <xf numFmtId="168" fontId="24" fillId="0" borderId="0" xfId="0" applyNumberFormat="1" applyFont="1"/>
    <xf numFmtId="169" fontId="27" fillId="2" borderId="0" xfId="0" applyNumberFormat="1" applyFont="1" applyFill="1"/>
    <xf numFmtId="169" fontId="24" fillId="3" borderId="0" xfId="0" applyNumberFormat="1" applyFont="1" applyFill="1"/>
    <xf numFmtId="169" fontId="24" fillId="0" borderId="0" xfId="0" applyNumberFormat="1" applyFont="1" applyBorder="1"/>
    <xf numFmtId="0" fontId="28" fillId="0" borderId="0" xfId="0" applyFont="1"/>
    <xf numFmtId="169" fontId="28" fillId="0" borderId="0" xfId="0" applyNumberFormat="1" applyFont="1"/>
    <xf numFmtId="2" fontId="28" fillId="0" borderId="5" xfId="0" applyNumberFormat="1" applyFont="1" applyBorder="1"/>
    <xf numFmtId="2" fontId="28" fillId="0" borderId="0" xfId="0" applyNumberFormat="1" applyFont="1" applyBorder="1"/>
    <xf numFmtId="0" fontId="28" fillId="0" borderId="5" xfId="0" applyFont="1" applyBorder="1"/>
    <xf numFmtId="168" fontId="28" fillId="0" borderId="5" xfId="0" applyNumberFormat="1" applyFont="1" applyBorder="1"/>
    <xf numFmtId="2" fontId="28" fillId="0" borderId="0" xfId="0" applyNumberFormat="1" applyFont="1"/>
    <xf numFmtId="1" fontId="24" fillId="0" borderId="5" xfId="0" applyNumberFormat="1" applyFont="1" applyBorder="1"/>
    <xf numFmtId="2" fontId="24" fillId="0" borderId="5" xfId="0" applyNumberFormat="1" applyFont="1" applyBorder="1"/>
    <xf numFmtId="0" fontId="28" fillId="0" borderId="0" xfId="0" applyFont="1" applyBorder="1"/>
    <xf numFmtId="2" fontId="28" fillId="0" borderId="5" xfId="0" applyNumberFormat="1" applyFont="1" applyFill="1" applyBorder="1"/>
    <xf numFmtId="169" fontId="28" fillId="3" borderId="0" xfId="0" applyNumberFormat="1" applyFont="1" applyFill="1"/>
    <xf numFmtId="171" fontId="24" fillId="0" borderId="0" xfId="0" applyNumberFormat="1" applyFont="1" applyBorder="1"/>
  </cellXfs>
  <cellStyles count="2">
    <cellStyle name="Normal" xfId="0" builtinId="0"/>
    <cellStyle name="Normal_EinjahrigerBruttoMiethzins-1" xfId="1"/>
  </cellStyles>
  <dxfs count="0"/>
  <tableStyles count="0" defaultTableStyle="TableStyleMedium9"/>
</styleSheet>
</file>

<file path=xl/_rels/workbook.xml.rels><?xml version="1.0" encoding="UTF-8" standalone="yes"?>
<Relationships xmlns="http://schemas.openxmlformats.org/package/2006/relationships"><Relationship Id="rId20" Type="http://schemas.openxmlformats.org/officeDocument/2006/relationships/chartsheet" Target="chartsheets/sheet17.xml"/><Relationship Id="rId21" Type="http://schemas.openxmlformats.org/officeDocument/2006/relationships/chartsheet" Target="chartsheets/sheet18.xml"/><Relationship Id="rId22" Type="http://schemas.openxmlformats.org/officeDocument/2006/relationships/chartsheet" Target="chartsheets/sheet19.xml"/><Relationship Id="rId23" Type="http://schemas.openxmlformats.org/officeDocument/2006/relationships/chartsheet" Target="chartsheets/sheet20.xml"/><Relationship Id="rId24" Type="http://schemas.openxmlformats.org/officeDocument/2006/relationships/worksheet" Target="worksheets/sheet4.xml"/><Relationship Id="rId25" Type="http://schemas.openxmlformats.org/officeDocument/2006/relationships/worksheet" Target="worksheets/sheet5.xml"/><Relationship Id="rId26" Type="http://schemas.openxmlformats.org/officeDocument/2006/relationships/worksheet" Target="worksheets/sheet6.xml"/><Relationship Id="rId27" Type="http://schemas.openxmlformats.org/officeDocument/2006/relationships/worksheet" Target="worksheets/sheet7.xml"/><Relationship Id="rId28" Type="http://schemas.openxmlformats.org/officeDocument/2006/relationships/worksheet" Target="worksheets/sheet8.xml"/><Relationship Id="rId29" Type="http://schemas.openxmlformats.org/officeDocument/2006/relationships/worksheet" Target="worksheets/sheet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chartsheet" Target="chartsheets/sheet2.xml"/><Relationship Id="rId30" Type="http://schemas.openxmlformats.org/officeDocument/2006/relationships/externalLink" Target="externalLinks/externalLink1.xml"/><Relationship Id="rId31" Type="http://schemas.openxmlformats.org/officeDocument/2006/relationships/externalLink" Target="externalLinks/externalLink2.xml"/><Relationship Id="rId32" Type="http://schemas.openxmlformats.org/officeDocument/2006/relationships/theme" Target="theme/theme1.xml"/><Relationship Id="rId9" Type="http://schemas.openxmlformats.org/officeDocument/2006/relationships/chartsheet" Target="chartsheets/sheet6.xml"/><Relationship Id="rId6" Type="http://schemas.openxmlformats.org/officeDocument/2006/relationships/chartsheet" Target="chartsheets/sheet3.xml"/><Relationship Id="rId7" Type="http://schemas.openxmlformats.org/officeDocument/2006/relationships/chartsheet" Target="chartsheets/sheet4.xml"/><Relationship Id="rId8" Type="http://schemas.openxmlformats.org/officeDocument/2006/relationships/chartsheet" Target="chartsheets/sheet5.xml"/><Relationship Id="rId33" Type="http://schemas.openxmlformats.org/officeDocument/2006/relationships/styles" Target="styles.xml"/><Relationship Id="rId34" Type="http://schemas.openxmlformats.org/officeDocument/2006/relationships/sharedStrings" Target="sharedStrings.xml"/><Relationship Id="rId35" Type="http://schemas.openxmlformats.org/officeDocument/2006/relationships/calcChain" Target="calcChain.xml"/><Relationship Id="rId10" Type="http://schemas.openxmlformats.org/officeDocument/2006/relationships/chartsheet" Target="chartsheets/sheet7.xml"/><Relationship Id="rId11" Type="http://schemas.openxmlformats.org/officeDocument/2006/relationships/chartsheet" Target="chartsheets/sheet8.xml"/><Relationship Id="rId12" Type="http://schemas.openxmlformats.org/officeDocument/2006/relationships/chartsheet" Target="chartsheets/sheet9.xml"/><Relationship Id="rId13" Type="http://schemas.openxmlformats.org/officeDocument/2006/relationships/chartsheet" Target="chartsheets/sheet10.xml"/><Relationship Id="rId14" Type="http://schemas.openxmlformats.org/officeDocument/2006/relationships/chartsheet" Target="chartsheets/sheet11.xml"/><Relationship Id="rId15" Type="http://schemas.openxmlformats.org/officeDocument/2006/relationships/chartsheet" Target="chartsheets/sheet12.xml"/><Relationship Id="rId16" Type="http://schemas.openxmlformats.org/officeDocument/2006/relationships/chartsheet" Target="chartsheets/sheet13.xml"/><Relationship Id="rId17" Type="http://schemas.openxmlformats.org/officeDocument/2006/relationships/chartsheet" Target="chartsheets/sheet14.xml"/><Relationship Id="rId18" Type="http://schemas.openxmlformats.org/officeDocument/2006/relationships/chartsheet" Target="chartsheets/sheet15.xml"/><Relationship Id="rId19" Type="http://schemas.openxmlformats.org/officeDocument/2006/relationships/chartsheet" Target="chartsheets/sheet16.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11978221415608"/>
          <c:y val="0.0776119402985075"/>
          <c:w val="0.577132486388386"/>
          <c:h val="0.788059701492537"/>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0.0697923857487633"/>
                  <c:y val="-0.014180286583216"/>
                </c:manualLayout>
              </c:layout>
              <c:numFmt formatCode="General"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trendlineLbl>
          </c:trendline>
          <c:xVal>
            <c:numRef>
              <c:f>'Comparisons 1910-1914'!$C$6:$C$22</c:f>
              <c:numCache>
                <c:formatCode>0.00</c:formatCode>
                <c:ptCount val="17"/>
                <c:pt idx="0">
                  <c:v>364.4636026668877</c:v>
                </c:pt>
                <c:pt idx="1">
                  <c:v>83.52854734840299</c:v>
                </c:pt>
                <c:pt idx="2">
                  <c:v>139.778344761601</c:v>
                </c:pt>
                <c:pt idx="3">
                  <c:v>163.4167318217357</c:v>
                </c:pt>
                <c:pt idx="4">
                  <c:v>136.8190661478599</c:v>
                </c:pt>
                <c:pt idx="5">
                  <c:v>165.1122069754145</c:v>
                </c:pt>
                <c:pt idx="6">
                  <c:v>97.8906945681211</c:v>
                </c:pt>
                <c:pt idx="7">
                  <c:v>301.9924496644296</c:v>
                </c:pt>
                <c:pt idx="8">
                  <c:v>91.48959964213823</c:v>
                </c:pt>
                <c:pt idx="9">
                  <c:v>99.93179853178887</c:v>
                </c:pt>
                <c:pt idx="10">
                  <c:v>130.6516766437923</c:v>
                </c:pt>
                <c:pt idx="12">
                  <c:v>87.02478146132277</c:v>
                </c:pt>
                <c:pt idx="13">
                  <c:v>159.5220431195342</c:v>
                </c:pt>
                <c:pt idx="15">
                  <c:v>176.9266589057043</c:v>
                </c:pt>
                <c:pt idx="16">
                  <c:v>196.4739884393064</c:v>
                </c:pt>
              </c:numCache>
            </c:numRef>
          </c:xVal>
          <c:yVal>
            <c:numRef>
              <c:f>'Comparisons 1910-1914'!$E$6:$E$22</c:f>
              <c:numCache>
                <c:formatCode>0.00</c:formatCode>
                <c:ptCount val="17"/>
                <c:pt idx="0">
                  <c:v>223.0</c:v>
                </c:pt>
                <c:pt idx="1">
                  <c:v>92.14993425840751</c:v>
                </c:pt>
                <c:pt idx="2">
                  <c:v>120.2105794535816</c:v>
                </c:pt>
                <c:pt idx="3">
                  <c:v>142.7036195514333</c:v>
                </c:pt>
                <c:pt idx="4">
                  <c:v>104.532400413178</c:v>
                </c:pt>
                <c:pt idx="5">
                  <c:v>132.714366182833</c:v>
                </c:pt>
                <c:pt idx="6">
                  <c:v>83.02261141567825</c:v>
                </c:pt>
                <c:pt idx="7">
                  <c:v>154.4170970413308</c:v>
                </c:pt>
                <c:pt idx="8">
                  <c:v>76.04936011092786</c:v>
                </c:pt>
                <c:pt idx="9">
                  <c:v>228.3985739624292</c:v>
                </c:pt>
                <c:pt idx="10">
                  <c:v>135.0495256965195</c:v>
                </c:pt>
                <c:pt idx="11">
                  <c:v>129.6868179238627</c:v>
                </c:pt>
                <c:pt idx="12">
                  <c:v>32.42792876471115</c:v>
                </c:pt>
                <c:pt idx="13">
                  <c:v>103.7898112876158</c:v>
                </c:pt>
                <c:pt idx="14">
                  <c:v>88.9882862358867</c:v>
                </c:pt>
                <c:pt idx="15">
                  <c:v>74.77662515765415</c:v>
                </c:pt>
                <c:pt idx="16">
                  <c:v>131.8173040448775</c:v>
                </c:pt>
              </c:numCache>
            </c:numRef>
          </c:yVal>
        </c:ser>
        <c:axId val="511869400"/>
        <c:axId val="511873016"/>
      </c:scatterChart>
      <c:valAx>
        <c:axId val="511869400"/>
        <c:scaling>
          <c:orientation val="minMax"/>
        </c:scaling>
        <c:axPos val="b"/>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1873016"/>
        <c:crosses val="autoZero"/>
        <c:crossBetween val="midCat"/>
      </c:valAx>
      <c:valAx>
        <c:axId val="51187301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1869400"/>
        <c:crosses val="autoZero"/>
        <c:crossBetween val="midCat"/>
      </c:valAx>
      <c:spPr>
        <a:solidFill>
          <a:srgbClr val="C0C0C0"/>
        </a:solidFill>
        <a:ln w="12700">
          <a:solidFill>
            <a:srgbClr val="808080"/>
          </a:solidFill>
          <a:prstDash val="solid"/>
        </a:ln>
      </c:spPr>
    </c:plotArea>
    <c:legend>
      <c:legendPos val="r"/>
      <c:layout>
        <c:manualLayout>
          <c:xMode val="edge"/>
          <c:yMode val="edge"/>
          <c:x val="0.754990925589837"/>
          <c:y val="0.408955223880597"/>
          <c:w val="0.23049001814882"/>
          <c:h val="0.1313432835820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0000000000001" r="0.750000000000001"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rPr lang="en-US"/>
              <a:t>Laibach</a:t>
            </a:r>
          </a:p>
        </c:rich>
      </c:tx>
      <c:layout>
        <c:manualLayout>
          <c:xMode val="edge"/>
          <c:yMode val="edge"/>
          <c:x val="0.462901439645626"/>
          <c:y val="0.0"/>
        </c:manualLayout>
      </c:layout>
      <c:spPr>
        <a:noFill/>
        <a:ln w="25400">
          <a:noFill/>
        </a:ln>
      </c:spPr>
    </c:title>
    <c:plotArea>
      <c:layout>
        <c:manualLayout>
          <c:layoutTarget val="inner"/>
          <c:xMode val="edge"/>
          <c:yMode val="edge"/>
          <c:x val="0.0420819490586933"/>
          <c:y val="0.0716612377850163"/>
          <c:w val="0.922480620155038"/>
          <c:h val="0.859934853420198"/>
        </c:manualLayout>
      </c:layout>
      <c:lineChart>
        <c:grouping val="standard"/>
        <c:ser>
          <c:idx val="0"/>
          <c:order val="0"/>
          <c:tx>
            <c:strRef>
              <c:f>Definitive!$AD$5</c:f>
              <c:strCache>
                <c:ptCount val="1"/>
                <c:pt idx="0">
                  <c:v>datatrend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 val="-0.160690134440695"/>
                  <c:y val="0.000765546469628564"/>
                </c:manualLayout>
              </c:layout>
              <c:numFmt formatCode="General"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Definitive!$AD$12:$AD$96</c:f>
              <c:numCache>
                <c:formatCode>General</c:formatCode>
                <c:ptCount val="85"/>
                <c:pt idx="26" formatCode="0.00">
                  <c:v>34.62211787548857</c:v>
                </c:pt>
                <c:pt idx="29" formatCode="0.00">
                  <c:v>34.9362962756744</c:v>
                </c:pt>
                <c:pt idx="73" formatCode="0.00">
                  <c:v>67.61210617130233</c:v>
                </c:pt>
                <c:pt idx="74" formatCode="0.00">
                  <c:v>68.41264201215014</c:v>
                </c:pt>
                <c:pt idx="75" formatCode="0.00">
                  <c:v>72.58363649114056</c:v>
                </c:pt>
                <c:pt idx="76" formatCode="0.00">
                  <c:v>72.81371331334411</c:v>
                </c:pt>
              </c:numCache>
            </c:numRef>
          </c:val>
        </c:ser>
        <c:ser>
          <c:idx val="1"/>
          <c:order val="1"/>
          <c:tx>
            <c:strRef>
              <c:f>Definitive!$AF$5</c:f>
              <c:strCache>
                <c:ptCount val="1"/>
                <c:pt idx="0">
                  <c:v>Imputed rent</c:v>
                </c:pt>
              </c:strCache>
            </c:strRef>
          </c:tx>
          <c:spPr>
            <a:ln w="12700">
              <a:solidFill>
                <a:srgbClr val="FF00FF"/>
              </a:solidFill>
              <a:prstDash val="solid"/>
            </a:ln>
          </c:spPr>
          <c:marker>
            <c:symbol val="square"/>
            <c:size val="5"/>
            <c:spPr>
              <a:noFill/>
              <a:ln>
                <a:solidFill>
                  <a:srgbClr val="FF00FF"/>
                </a:solidFill>
                <a:prstDash val="solid"/>
              </a:ln>
            </c:spPr>
          </c:marker>
          <c:val>
            <c:numRef>
              <c:f>Definitive!$AF$12:$AF$96</c:f>
              <c:numCache>
                <c:formatCode>0.00</c:formatCode>
                <c:ptCount val="85"/>
                <c:pt idx="0">
                  <c:v>22.2944658621808</c:v>
                </c:pt>
                <c:pt idx="1">
                  <c:v>22.27216053824618</c:v>
                </c:pt>
                <c:pt idx="2">
                  <c:v>22.24408884942861</c:v>
                </c:pt>
                <c:pt idx="3">
                  <c:v>22.21008159547927</c:v>
                </c:pt>
                <c:pt idx="4">
                  <c:v>22.1699657789457</c:v>
                </c:pt>
                <c:pt idx="5">
                  <c:v>22.46948660695306</c:v>
                </c:pt>
                <c:pt idx="6">
                  <c:v>22.77299706534304</c:v>
                </c:pt>
                <c:pt idx="7">
                  <c:v>23.08054933322769</c:v>
                </c:pt>
                <c:pt idx="8">
                  <c:v>24.02418736490839</c:v>
                </c:pt>
                <c:pt idx="9">
                  <c:v>24.99107621522647</c:v>
                </c:pt>
                <c:pt idx="10">
                  <c:v>25.98170313504845</c:v>
                </c:pt>
                <c:pt idx="11">
                  <c:v>26.27419416368516</c:v>
                </c:pt>
                <c:pt idx="12">
                  <c:v>26.56959172026878</c:v>
                </c:pt>
                <c:pt idx="13">
                  <c:v>26.86791685155654</c:v>
                </c:pt>
                <c:pt idx="14">
                  <c:v>27.15805564415769</c:v>
                </c:pt>
                <c:pt idx="15">
                  <c:v>27.45082745031772</c:v>
                </c:pt>
                <c:pt idx="16">
                  <c:v>27.74624558677446</c:v>
                </c:pt>
                <c:pt idx="17">
                  <c:v>28.42501834965568</c:v>
                </c:pt>
                <c:pt idx="18">
                  <c:v>29.11797041227453</c:v>
                </c:pt>
                <c:pt idx="19">
                  <c:v>29.82537532507307</c:v>
                </c:pt>
                <c:pt idx="20">
                  <c:v>30.54751166824529</c:v>
                </c:pt>
                <c:pt idx="21">
                  <c:v>31.15729478686695</c:v>
                </c:pt>
                <c:pt idx="22">
                  <c:v>31.77853209292244</c:v>
                </c:pt>
                <c:pt idx="23">
                  <c:v>32.4114305248176</c:v>
                </c:pt>
                <c:pt idx="24">
                  <c:v>33.05620065971488</c:v>
                </c:pt>
                <c:pt idx="25">
                  <c:v>33.71305677625291</c:v>
                </c:pt>
                <c:pt idx="26">
                  <c:v>34.38221691833121</c:v>
                </c:pt>
                <c:pt idx="27">
                  <c:v>35.06844663730954</c:v>
                </c:pt>
                <c:pt idx="28">
                  <c:v>35.76756536375649</c:v>
                </c:pt>
                <c:pt idx="29">
                  <c:v>36.4798059443692</c:v>
                </c:pt>
                <c:pt idx="30">
                  <c:v>36.58142785059332</c:v>
                </c:pt>
                <c:pt idx="31">
                  <c:v>37.13099865267085</c:v>
                </c:pt>
                <c:pt idx="32">
                  <c:v>37.86112278963731</c:v>
                </c:pt>
                <c:pt idx="33">
                  <c:v>40.64052189032385</c:v>
                </c:pt>
                <c:pt idx="34">
                  <c:v>41.46365897745382</c:v>
                </c:pt>
                <c:pt idx="35">
                  <c:v>42.26763868413734</c:v>
                </c:pt>
                <c:pt idx="36">
                  <c:v>42.62239533872654</c:v>
                </c:pt>
                <c:pt idx="37">
                  <c:v>43.0407589574015</c:v>
                </c:pt>
                <c:pt idx="38">
                  <c:v>42.8310622227955</c:v>
                </c:pt>
                <c:pt idx="39">
                  <c:v>42.81739746358111</c:v>
                </c:pt>
                <c:pt idx="40">
                  <c:v>43.18278986931027</c:v>
                </c:pt>
                <c:pt idx="41">
                  <c:v>44.82066721736847</c:v>
                </c:pt>
                <c:pt idx="42">
                  <c:v>45.86475868836484</c:v>
                </c:pt>
                <c:pt idx="43">
                  <c:v>46.75477197254435</c:v>
                </c:pt>
                <c:pt idx="44">
                  <c:v>49.54789340172209</c:v>
                </c:pt>
                <c:pt idx="45">
                  <c:v>52.3331080516996</c:v>
                </c:pt>
                <c:pt idx="46">
                  <c:v>53.2100728350014</c:v>
                </c:pt>
                <c:pt idx="47">
                  <c:v>54.08448140555213</c:v>
                </c:pt>
                <c:pt idx="48">
                  <c:v>54.00881610965016</c:v>
                </c:pt>
                <c:pt idx="49">
                  <c:v>53.93325667104504</c:v>
                </c:pt>
                <c:pt idx="50">
                  <c:v>53.85780294164028</c:v>
                </c:pt>
                <c:pt idx="51">
                  <c:v>52.83890293541413</c:v>
                </c:pt>
                <c:pt idx="52">
                  <c:v>51.82274843946444</c:v>
                </c:pt>
                <c:pt idx="53">
                  <c:v>50.80933376599157</c:v>
                </c:pt>
                <c:pt idx="54">
                  <c:v>50.73825046863761</c:v>
                </c:pt>
                <c:pt idx="55">
                  <c:v>50.6672666182708</c:v>
                </c:pt>
                <c:pt idx="56">
                  <c:v>51.53335211420284</c:v>
                </c:pt>
                <c:pt idx="57">
                  <c:v>52.39691509855688</c:v>
                </c:pt>
                <c:pt idx="58">
                  <c:v>53.25796093427052</c:v>
                </c:pt>
                <c:pt idx="59">
                  <c:v>52.25040894061937</c:v>
                </c:pt>
                <c:pt idx="60">
                  <c:v>53.1090472201446</c:v>
                </c:pt>
                <c:pt idx="61">
                  <c:v>53.9651807270897</c:v>
                </c:pt>
                <c:pt idx="62">
                  <c:v>53.88968233527746</c:v>
                </c:pt>
                <c:pt idx="63">
                  <c:v>54.7421221460057</c:v>
                </c:pt>
                <c:pt idx="64">
                  <c:v>51.88593323129226</c:v>
                </c:pt>
                <c:pt idx="65">
                  <c:v>57.11566256060536</c:v>
                </c:pt>
                <c:pt idx="66">
                  <c:v>58.33739045155612</c:v>
                </c:pt>
                <c:pt idx="67">
                  <c:v>59.5830009605909</c:v>
                </c:pt>
                <c:pt idx="68">
                  <c:v>60.85293691839091</c:v>
                </c:pt>
                <c:pt idx="69">
                  <c:v>62.14764908579201</c:v>
                </c:pt>
                <c:pt idx="70">
                  <c:v>63.46759629233796</c:v>
                </c:pt>
                <c:pt idx="71">
                  <c:v>64.81324557721033</c:v>
                </c:pt>
                <c:pt idx="72">
                  <c:v>66.18507233257529</c:v>
                </c:pt>
                <c:pt idx="73">
                  <c:v>67.58356044938796</c:v>
                </c:pt>
                <c:pt idx="74">
                  <c:v>66.9448275663677</c:v>
                </c:pt>
                <c:pt idx="75">
                  <c:v>69.39245756246626</c:v>
                </c:pt>
                <c:pt idx="76">
                  <c:v>69.98207060968571</c:v>
                </c:pt>
                <c:pt idx="77">
                  <c:v>71.69844241575177</c:v>
                </c:pt>
                <c:pt idx="78">
                  <c:v>71.58903094394227</c:v>
                </c:pt>
                <c:pt idx="79">
                  <c:v>72.77997915607767</c:v>
                </c:pt>
                <c:pt idx="80">
                  <c:v>76.30945280468055</c:v>
                </c:pt>
                <c:pt idx="81">
                  <c:v>77.72661530405018</c:v>
                </c:pt>
                <c:pt idx="82">
                  <c:v>80.5466766702579</c:v>
                </c:pt>
                <c:pt idx="83">
                  <c:v>84.4155546106707</c:v>
                </c:pt>
                <c:pt idx="84">
                  <c:v>83.02261141567825</c:v>
                </c:pt>
              </c:numCache>
            </c:numRef>
          </c:val>
        </c:ser>
        <c:marker val="1"/>
        <c:axId val="488312968"/>
        <c:axId val="487903448"/>
      </c:lineChart>
      <c:catAx>
        <c:axId val="488312968"/>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87903448"/>
        <c:crosses val="autoZero"/>
        <c:auto val="1"/>
        <c:lblAlgn val="ctr"/>
        <c:lblOffset val="100"/>
        <c:tickLblSkip val="5"/>
        <c:tickMarkSkip val="10"/>
      </c:catAx>
      <c:valAx>
        <c:axId val="487903448"/>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88312968"/>
        <c:crosses val="autoZero"/>
        <c:crossBetween val="midCat"/>
      </c:valAx>
      <c:spPr>
        <a:solidFill>
          <a:srgbClr val="C0C0C0"/>
        </a:solidFill>
        <a:ln w="12700">
          <a:solidFill>
            <a:srgbClr val="808080"/>
          </a:solidFill>
          <a:prstDash val="solid"/>
        </a:ln>
      </c:spPr>
    </c:plotArea>
    <c:legend>
      <c:legendPos val="r"/>
      <c:layout>
        <c:manualLayout>
          <c:xMode val="edge"/>
          <c:yMode val="edge"/>
          <c:x val="0.0930232558139535"/>
          <c:y val="0.133550488599349"/>
          <c:w val="0.161683277962348"/>
          <c:h val="0.104234527687296"/>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Trieste</a:t>
            </a:r>
          </a:p>
        </c:rich>
      </c:tx>
      <c:layout>
        <c:manualLayout>
          <c:xMode val="edge"/>
          <c:yMode val="edge"/>
          <c:x val="0.467331118493909"/>
          <c:y val="0.0"/>
        </c:manualLayout>
      </c:layout>
      <c:spPr>
        <a:noFill/>
        <a:ln w="25400">
          <a:noFill/>
        </a:ln>
      </c:spPr>
    </c:title>
    <c:plotArea>
      <c:layout>
        <c:manualLayout>
          <c:layoutTarget val="inner"/>
          <c:xMode val="edge"/>
          <c:yMode val="edge"/>
          <c:x val="0.0509413067552602"/>
          <c:y val="0.0586319218241043"/>
          <c:w val="0.929125138427464"/>
          <c:h val="0.872964169381107"/>
        </c:manualLayout>
      </c:layout>
      <c:lineChart>
        <c:grouping val="standard"/>
        <c:ser>
          <c:idx val="0"/>
          <c:order val="0"/>
          <c:tx>
            <c:strRef>
              <c:f>Definitive!$AH$5</c:f>
              <c:strCache>
                <c:ptCount val="1"/>
                <c:pt idx="0">
                  <c:v>Datatrend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69656699889258"/>
                  <c:y val="0.118892508143322"/>
                </c:manualLayout>
              </c:layout>
              <c:numFmt formatCode="General"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Definitive!$AH$12:$AH$96</c:f>
              <c:numCache>
                <c:formatCode>General</c:formatCode>
                <c:ptCount val="85"/>
                <c:pt idx="26" formatCode="0.00">
                  <c:v>79.8330943612976</c:v>
                </c:pt>
                <c:pt idx="73" formatCode="0.00">
                  <c:v>145.2255304358107</c:v>
                </c:pt>
                <c:pt idx="74" formatCode="0.00">
                  <c:v>142.7202660754982</c:v>
                </c:pt>
                <c:pt idx="75" formatCode="0.00">
                  <c:v>153.6842766755973</c:v>
                </c:pt>
                <c:pt idx="76" formatCode="0.00">
                  <c:v>152.9955937189077</c:v>
                </c:pt>
              </c:numCache>
            </c:numRef>
          </c:val>
        </c:ser>
        <c:ser>
          <c:idx val="1"/>
          <c:order val="1"/>
          <c:tx>
            <c:strRef>
              <c:f>Definitive!$AJ$5</c:f>
              <c:strCache>
                <c:ptCount val="1"/>
                <c:pt idx="0">
                  <c:v>Imputed rent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Definitive!$AJ$12:$AJ$96</c:f>
              <c:numCache>
                <c:formatCode>0.00</c:formatCode>
                <c:ptCount val="85"/>
                <c:pt idx="0">
                  <c:v>64.39130066614441</c:v>
                </c:pt>
                <c:pt idx="1">
                  <c:v>63.21721299647047</c:v>
                </c:pt>
                <c:pt idx="2">
                  <c:v>62.22112350904168</c:v>
                </c:pt>
                <c:pt idx="3">
                  <c:v>61.27516660301095</c:v>
                </c:pt>
                <c:pt idx="4">
                  <c:v>60.5057006611207</c:v>
                </c:pt>
                <c:pt idx="5">
                  <c:v>60.32478239092045</c:v>
                </c:pt>
                <c:pt idx="6">
                  <c:v>60.15793330058112</c:v>
                </c:pt>
                <c:pt idx="7">
                  <c:v>60.73714290396037</c:v>
                </c:pt>
                <c:pt idx="8">
                  <c:v>61.57273766000509</c:v>
                </c:pt>
                <c:pt idx="9">
                  <c:v>62.83303929224931</c:v>
                </c:pt>
                <c:pt idx="10">
                  <c:v>63.49367664289024</c:v>
                </c:pt>
                <c:pt idx="11">
                  <c:v>64.57607797102202</c:v>
                </c:pt>
                <c:pt idx="12">
                  <c:v>65.76021178983138</c:v>
                </c:pt>
                <c:pt idx="13">
                  <c:v>67.15323814314418</c:v>
                </c:pt>
                <c:pt idx="14">
                  <c:v>67.40892040933506</c:v>
                </c:pt>
                <c:pt idx="15">
                  <c:v>67.39446892471985</c:v>
                </c:pt>
                <c:pt idx="16">
                  <c:v>68.84942120279624</c:v>
                </c:pt>
                <c:pt idx="17">
                  <c:v>70.28251788428004</c:v>
                </c:pt>
                <c:pt idx="18">
                  <c:v>70.66426904616065</c:v>
                </c:pt>
                <c:pt idx="19">
                  <c:v>68.4160147550029</c:v>
                </c:pt>
                <c:pt idx="20">
                  <c:v>66.55817038511037</c:v>
                </c:pt>
                <c:pt idx="21">
                  <c:v>65.4964668822396</c:v>
                </c:pt>
                <c:pt idx="22">
                  <c:v>65.995885586112</c:v>
                </c:pt>
                <c:pt idx="23">
                  <c:v>67.904999471247</c:v>
                </c:pt>
                <c:pt idx="24">
                  <c:v>69.6461637824952</c:v>
                </c:pt>
                <c:pt idx="25">
                  <c:v>70.76139780234025</c:v>
                </c:pt>
                <c:pt idx="26">
                  <c:v>73.91245112877927</c:v>
                </c:pt>
                <c:pt idx="27">
                  <c:v>71.95348949982651</c:v>
                </c:pt>
                <c:pt idx="28">
                  <c:v>72.5805721947916</c:v>
                </c:pt>
                <c:pt idx="29">
                  <c:v>77.92533728081149</c:v>
                </c:pt>
                <c:pt idx="30">
                  <c:v>78.75031897150772</c:v>
                </c:pt>
                <c:pt idx="31">
                  <c:v>81.344457901146</c:v>
                </c:pt>
                <c:pt idx="32">
                  <c:v>84.92892791520133</c:v>
                </c:pt>
                <c:pt idx="33">
                  <c:v>89.06063971656791</c:v>
                </c:pt>
                <c:pt idx="34">
                  <c:v>93.23124748513005</c:v>
                </c:pt>
                <c:pt idx="35">
                  <c:v>95.28969085288682</c:v>
                </c:pt>
                <c:pt idx="36">
                  <c:v>96.80507740440969</c:v>
                </c:pt>
                <c:pt idx="37">
                  <c:v>96.20078885251834</c:v>
                </c:pt>
                <c:pt idx="38">
                  <c:v>96.04963406198142</c:v>
                </c:pt>
                <c:pt idx="39">
                  <c:v>96.77299593025472</c:v>
                </c:pt>
                <c:pt idx="40">
                  <c:v>98.75807642001983</c:v>
                </c:pt>
                <c:pt idx="41">
                  <c:v>103.2807022952771</c:v>
                </c:pt>
                <c:pt idx="42">
                  <c:v>103.2739549785387</c:v>
                </c:pt>
                <c:pt idx="43">
                  <c:v>111.5482607021804</c:v>
                </c:pt>
                <c:pt idx="44">
                  <c:v>128.286849560647</c:v>
                </c:pt>
                <c:pt idx="45">
                  <c:v>127.1566361927691</c:v>
                </c:pt>
                <c:pt idx="46">
                  <c:v>126.5715222817258</c:v>
                </c:pt>
                <c:pt idx="47">
                  <c:v>125.072295260329</c:v>
                </c:pt>
                <c:pt idx="48">
                  <c:v>123.13622318124</c:v>
                </c:pt>
                <c:pt idx="49">
                  <c:v>121.7004521939619</c:v>
                </c:pt>
                <c:pt idx="50">
                  <c:v>119.8787296158734</c:v>
                </c:pt>
                <c:pt idx="51">
                  <c:v>119.0119587256275</c:v>
                </c:pt>
                <c:pt idx="52">
                  <c:v>119.6977722273207</c:v>
                </c:pt>
                <c:pt idx="53">
                  <c:v>120.988052269199</c:v>
                </c:pt>
                <c:pt idx="54">
                  <c:v>122.935337450822</c:v>
                </c:pt>
                <c:pt idx="55">
                  <c:v>123.5304569239367</c:v>
                </c:pt>
                <c:pt idx="56">
                  <c:v>123.0319179032017</c:v>
                </c:pt>
                <c:pt idx="57">
                  <c:v>122.2026539198944</c:v>
                </c:pt>
                <c:pt idx="58">
                  <c:v>120.9990440896224</c:v>
                </c:pt>
                <c:pt idx="59">
                  <c:v>120.0453426707411</c:v>
                </c:pt>
                <c:pt idx="60">
                  <c:v>120.4511472777765</c:v>
                </c:pt>
                <c:pt idx="61">
                  <c:v>120.3111088312885</c:v>
                </c:pt>
                <c:pt idx="62">
                  <c:v>120.7580147251126</c:v>
                </c:pt>
                <c:pt idx="63">
                  <c:v>121.8192513792107</c:v>
                </c:pt>
                <c:pt idx="64">
                  <c:v>123.3070093959025</c:v>
                </c:pt>
                <c:pt idx="65">
                  <c:v>127.0370194227767</c:v>
                </c:pt>
                <c:pt idx="66">
                  <c:v>128.558649960066</c:v>
                </c:pt>
                <c:pt idx="67">
                  <c:v>126.1948421287785</c:v>
                </c:pt>
                <c:pt idx="68">
                  <c:v>129.8468931114625</c:v>
                </c:pt>
                <c:pt idx="69">
                  <c:v>130.0993351270432</c:v>
                </c:pt>
                <c:pt idx="70">
                  <c:v>126.0794280363648</c:v>
                </c:pt>
                <c:pt idx="71">
                  <c:v>125.7396948116133</c:v>
                </c:pt>
                <c:pt idx="72">
                  <c:v>123.6071579676718</c:v>
                </c:pt>
                <c:pt idx="73">
                  <c:v>127.250078803889</c:v>
                </c:pt>
                <c:pt idx="74">
                  <c:v>128.7944703705028</c:v>
                </c:pt>
                <c:pt idx="75">
                  <c:v>131.1644825466419</c:v>
                </c:pt>
                <c:pt idx="76">
                  <c:v>131.0810345437209</c:v>
                </c:pt>
                <c:pt idx="77">
                  <c:v>134.8001182242928</c:v>
                </c:pt>
                <c:pt idx="78">
                  <c:v>134.0445354900235</c:v>
                </c:pt>
                <c:pt idx="79">
                  <c:v>135.9985680763654</c:v>
                </c:pt>
                <c:pt idx="80">
                  <c:v>142.8034713964064</c:v>
                </c:pt>
                <c:pt idx="81">
                  <c:v>145.1907387053253</c:v>
                </c:pt>
                <c:pt idx="82">
                  <c:v>150.4681264295743</c:v>
                </c:pt>
                <c:pt idx="83">
                  <c:v>157.8849191846846</c:v>
                </c:pt>
                <c:pt idx="84">
                  <c:v>154.4170970413308</c:v>
                </c:pt>
              </c:numCache>
            </c:numRef>
          </c:val>
        </c:ser>
        <c:marker val="1"/>
        <c:axId val="487979880"/>
        <c:axId val="488017560"/>
      </c:lineChart>
      <c:catAx>
        <c:axId val="487979880"/>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88017560"/>
        <c:crosses val="autoZero"/>
        <c:auto val="1"/>
        <c:lblAlgn val="ctr"/>
        <c:lblOffset val="100"/>
        <c:tickLblSkip val="5"/>
        <c:tickMarkSkip val="10"/>
      </c:catAx>
      <c:valAx>
        <c:axId val="48801756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87979880"/>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0830564784053156"/>
          <c:y val="0.11400651465798"/>
          <c:w val="0.246954595791805"/>
          <c:h val="0.21824104234527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Gorz</a:t>
            </a:r>
          </a:p>
        </c:rich>
      </c:tx>
      <c:layout>
        <c:manualLayout>
          <c:xMode val="edge"/>
          <c:yMode val="edge"/>
          <c:x val="0.475083056478405"/>
          <c:y val="0.0"/>
        </c:manualLayout>
      </c:layout>
      <c:spPr>
        <a:noFill/>
        <a:ln w="25400">
          <a:noFill/>
        </a:ln>
      </c:spPr>
    </c:title>
    <c:plotArea>
      <c:layout>
        <c:manualLayout>
          <c:layoutTarget val="inner"/>
          <c:xMode val="edge"/>
          <c:yMode val="edge"/>
          <c:x val="0.0420819490586933"/>
          <c:y val="0.0700325732899023"/>
          <c:w val="0.930232558139535"/>
          <c:h val="0.861563517915309"/>
        </c:manualLayout>
      </c:layout>
      <c:lineChart>
        <c:grouping val="standard"/>
        <c:ser>
          <c:idx val="0"/>
          <c:order val="0"/>
          <c:tx>
            <c:strRef>
              <c:f>Definitive!$AL$5</c:f>
              <c:strCache>
                <c:ptCount val="1"/>
                <c:pt idx="0">
                  <c:v>datatrend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677740863787377"/>
                  <c:y val="0.232899022801303"/>
                </c:manualLayout>
              </c:layout>
              <c:numFmt formatCode="General"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Definitive!$AL$12:$AL$96</c:f>
              <c:numCache>
                <c:formatCode>General</c:formatCode>
                <c:ptCount val="85"/>
                <c:pt idx="26" formatCode="0.00">
                  <c:v>28.33001295176194</c:v>
                </c:pt>
                <c:pt idx="29" formatCode="0.00">
                  <c:v>27.32983270724392</c:v>
                </c:pt>
                <c:pt idx="73" formatCode="0.00">
                  <c:v>60.88927362983918</c:v>
                </c:pt>
                <c:pt idx="74" formatCode="0.00">
                  <c:v>61.647046911535</c:v>
                </c:pt>
                <c:pt idx="75" formatCode="0.00">
                  <c:v>65.39344667421958</c:v>
                </c:pt>
                <c:pt idx="76" formatCode="0.00">
                  <c:v>65.06737425433558</c:v>
                </c:pt>
              </c:numCache>
            </c:numRef>
          </c:val>
        </c:ser>
        <c:ser>
          <c:idx val="1"/>
          <c:order val="1"/>
          <c:tx>
            <c:strRef>
              <c:f>Definitive!$AN$5</c:f>
              <c:strCache>
                <c:ptCount val="1"/>
                <c:pt idx="0">
                  <c:v>Imputed rent</c:v>
                </c:pt>
              </c:strCache>
            </c:strRef>
          </c:tx>
          <c:spPr>
            <a:ln w="12700">
              <a:solidFill>
                <a:srgbClr val="FF00FF"/>
              </a:solidFill>
              <a:prstDash val="solid"/>
            </a:ln>
          </c:spPr>
          <c:marker>
            <c:symbol val="square"/>
            <c:size val="5"/>
            <c:spPr>
              <a:noFill/>
              <a:ln>
                <a:solidFill>
                  <a:srgbClr val="FF00FF"/>
                </a:solidFill>
                <a:prstDash val="solid"/>
              </a:ln>
            </c:spPr>
          </c:marker>
          <c:val>
            <c:numRef>
              <c:f>Definitive!$AN$12:$AN$96</c:f>
              <c:numCache>
                <c:formatCode>0.00</c:formatCode>
                <c:ptCount val="85"/>
                <c:pt idx="0">
                  <c:v>16.69331078317194</c:v>
                </c:pt>
                <c:pt idx="1">
                  <c:v>16.71668127174884</c:v>
                </c:pt>
                <c:pt idx="2">
                  <c:v>16.73572926336562</c:v>
                </c:pt>
                <c:pt idx="3">
                  <c:v>16.75029581880099</c:v>
                </c:pt>
                <c:pt idx="4">
                  <c:v>16.76021775103108</c:v>
                </c:pt>
                <c:pt idx="5">
                  <c:v>17.02746868803186</c:v>
                </c:pt>
                <c:pt idx="6">
                  <c:v>17.29893782222218</c:v>
                </c:pt>
                <c:pt idx="7">
                  <c:v>17.57469089622989</c:v>
                </c:pt>
                <c:pt idx="8">
                  <c:v>18.337180810643</c:v>
                </c:pt>
                <c:pt idx="9">
                  <c:v>19.1210231262217</c:v>
                </c:pt>
                <c:pt idx="10">
                  <c:v>19.92673249949999</c:v>
                </c:pt>
                <c:pt idx="11">
                  <c:v>20.19947985246402</c:v>
                </c:pt>
                <c:pt idx="12">
                  <c:v>20.4756628058158</c:v>
                </c:pt>
                <c:pt idx="13">
                  <c:v>20.75531793614896</c:v>
                </c:pt>
                <c:pt idx="14">
                  <c:v>21.0298597027566</c:v>
                </c:pt>
                <c:pt idx="15">
                  <c:v>21.30764478961624</c:v>
                </c:pt>
                <c:pt idx="16">
                  <c:v>21.58870247059259</c:v>
                </c:pt>
                <c:pt idx="17">
                  <c:v>22.16998378878882</c:v>
                </c:pt>
                <c:pt idx="18">
                  <c:v>22.76501962240022</c:v>
                </c:pt>
                <c:pt idx="19">
                  <c:v>23.37411373488841</c:v>
                </c:pt>
                <c:pt idx="20">
                  <c:v>23.99757631566946</c:v>
                </c:pt>
                <c:pt idx="21">
                  <c:v>24.53542539302411</c:v>
                </c:pt>
                <c:pt idx="22">
                  <c:v>25.08476218724669</c:v>
                </c:pt>
                <c:pt idx="23">
                  <c:v>25.64582426760266</c:v>
                </c:pt>
                <c:pt idx="24">
                  <c:v>26.21885400395581</c:v>
                </c:pt>
                <c:pt idx="25">
                  <c:v>26.80409866210014</c:v>
                </c:pt>
                <c:pt idx="26">
                  <c:v>27.40181050095942</c:v>
                </c:pt>
                <c:pt idx="27">
                  <c:v>28.01587677596241</c:v>
                </c:pt>
                <c:pt idx="28">
                  <c:v>28.64305755333169</c:v>
                </c:pt>
                <c:pt idx="29">
                  <c:v>29.28362402872403</c:v>
                </c:pt>
                <c:pt idx="30">
                  <c:v>29.43576062742237</c:v>
                </c:pt>
                <c:pt idx="31">
                  <c:v>29.94977377655483</c:v>
                </c:pt>
                <c:pt idx="32">
                  <c:v>30.61207101906676</c:v>
                </c:pt>
                <c:pt idx="33">
                  <c:v>32.93827159955192</c:v>
                </c:pt>
                <c:pt idx="34">
                  <c:v>33.6861563961879</c:v>
                </c:pt>
                <c:pt idx="35">
                  <c:v>34.42184381754709</c:v>
                </c:pt>
                <c:pt idx="36">
                  <c:v>34.79415575268764</c:v>
                </c:pt>
                <c:pt idx="37">
                  <c:v>35.22010754869332</c:v>
                </c:pt>
                <c:pt idx="38">
                  <c:v>35.1327308724046</c:v>
                </c:pt>
                <c:pt idx="39">
                  <c:v>35.20591506170136</c:v>
                </c:pt>
                <c:pt idx="40">
                  <c:v>35.59167066655264</c:v>
                </c:pt>
                <c:pt idx="41">
                  <c:v>37.03039130392062</c:v>
                </c:pt>
                <c:pt idx="42">
                  <c:v>37.98406177710675</c:v>
                </c:pt>
                <c:pt idx="43">
                  <c:v>38.81419118802298</c:v>
                </c:pt>
                <c:pt idx="44">
                  <c:v>41.2317814127432</c:v>
                </c:pt>
                <c:pt idx="45">
                  <c:v>43.65417038328113</c:v>
                </c:pt>
                <c:pt idx="46">
                  <c:v>44.49235268599124</c:v>
                </c:pt>
                <c:pt idx="47">
                  <c:v>45.3321684939185</c:v>
                </c:pt>
                <c:pt idx="48">
                  <c:v>45.37752333605392</c:v>
                </c:pt>
                <c:pt idx="49">
                  <c:v>45.42292355571645</c:v>
                </c:pt>
                <c:pt idx="50">
                  <c:v>45.46836919830633</c:v>
                </c:pt>
                <c:pt idx="51">
                  <c:v>44.7153715319136</c:v>
                </c:pt>
                <c:pt idx="52">
                  <c:v>43.96082160307525</c:v>
                </c:pt>
                <c:pt idx="53">
                  <c:v>43.20471705946471</c:v>
                </c:pt>
                <c:pt idx="54">
                  <c:v>43.24794338608529</c:v>
                </c:pt>
                <c:pt idx="55">
                  <c:v>43.29121296065285</c:v>
                </c:pt>
                <c:pt idx="56">
                  <c:v>44.1370170454451</c:v>
                </c:pt>
                <c:pt idx="57">
                  <c:v>44.98447024996356</c:v>
                </c:pt>
                <c:pt idx="58">
                  <c:v>45.833575027447</c:v>
                </c:pt>
                <c:pt idx="59">
                  <c:v>45.07452921941329</c:v>
                </c:pt>
                <c:pt idx="60">
                  <c:v>45.92533390579394</c:v>
                </c:pt>
                <c:pt idx="61">
                  <c:v>46.7777959330057</c:v>
                </c:pt>
                <c:pt idx="62">
                  <c:v>46.8245971256349</c:v>
                </c:pt>
                <c:pt idx="63">
                  <c:v>47.67957350739732</c:v>
                </c:pt>
                <c:pt idx="64">
                  <c:v>45.30046623735327</c:v>
                </c:pt>
                <c:pt idx="65">
                  <c:v>49.98625095963826</c:v>
                </c:pt>
                <c:pt idx="66">
                  <c:v>51.17815806114054</c:v>
                </c:pt>
                <c:pt idx="67">
                  <c:v>52.39650663475516</c:v>
                </c:pt>
                <c:pt idx="68">
                  <c:v>53.64185769076671</c:v>
                </c:pt>
                <c:pt idx="69">
                  <c:v>54.91478378731964</c:v>
                </c:pt>
                <c:pt idx="70">
                  <c:v>56.21586926296342</c:v>
                </c:pt>
                <c:pt idx="71">
                  <c:v>57.54571047380325</c:v>
                </c:pt>
                <c:pt idx="72">
                  <c:v>58.9049160353464</c:v>
                </c:pt>
                <c:pt idx="73">
                  <c:v>60.29410706913621</c:v>
                </c:pt>
                <c:pt idx="74">
                  <c:v>59.8677772645563</c:v>
                </c:pt>
                <c:pt idx="75">
                  <c:v>62.20577170797014</c:v>
                </c:pt>
                <c:pt idx="76">
                  <c:v>62.88506419412558</c:v>
                </c:pt>
                <c:pt idx="77">
                  <c:v>64.58218707955503</c:v>
                </c:pt>
                <c:pt idx="78">
                  <c:v>64.63858156399611</c:v>
                </c:pt>
                <c:pt idx="79">
                  <c:v>65.87180554498629</c:v>
                </c:pt>
                <c:pt idx="80">
                  <c:v>69.2322246115465</c:v>
                </c:pt>
                <c:pt idx="81">
                  <c:v>70.6874004276815</c:v>
                </c:pt>
                <c:pt idx="82">
                  <c:v>73.42808251494833</c:v>
                </c:pt>
                <c:pt idx="83">
                  <c:v>77.1399487326664</c:v>
                </c:pt>
                <c:pt idx="84">
                  <c:v>76.04936011092786</c:v>
                </c:pt>
              </c:numCache>
            </c:numRef>
          </c:val>
        </c:ser>
        <c:marker val="1"/>
        <c:axId val="487954536"/>
        <c:axId val="70858936"/>
      </c:lineChart>
      <c:catAx>
        <c:axId val="487954536"/>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70858936"/>
        <c:crosses val="autoZero"/>
        <c:auto val="1"/>
        <c:lblAlgn val="ctr"/>
        <c:lblOffset val="100"/>
        <c:tickLblSkip val="5"/>
        <c:tickMarkSkip val="10"/>
      </c:catAx>
      <c:valAx>
        <c:axId val="70858936"/>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87954536"/>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0398671096345515"/>
          <c:y val="0.143322475570033"/>
          <c:w val="0.201550387596899"/>
          <c:h val="0.24755700325732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Old Prague with Vysehrad</a:t>
            </a:r>
          </a:p>
        </c:rich>
      </c:tx>
      <c:layout>
        <c:manualLayout>
          <c:xMode val="edge"/>
          <c:yMode val="edge"/>
          <c:x val="0.386489479512735"/>
          <c:y val="0.00488599348534202"/>
        </c:manualLayout>
      </c:layout>
      <c:spPr>
        <a:noFill/>
        <a:ln w="25400">
          <a:noFill/>
        </a:ln>
      </c:spPr>
    </c:title>
    <c:plotArea>
      <c:layout>
        <c:manualLayout>
          <c:layoutTarget val="inner"/>
          <c:xMode val="edge"/>
          <c:yMode val="edge"/>
          <c:x val="0.0553709856035438"/>
          <c:y val="0.0423452768729642"/>
          <c:w val="0.916943521594685"/>
          <c:h val="0.884364820846904"/>
        </c:manualLayout>
      </c:layout>
      <c:lineChart>
        <c:grouping val="standard"/>
        <c:ser>
          <c:idx val="0"/>
          <c:order val="0"/>
          <c:tx>
            <c:strRef>
              <c:f>Definitive!$AO$5</c:f>
              <c:strCache>
                <c:ptCount val="1"/>
                <c:pt idx="0">
                  <c:v>Data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694352159468439"/>
                  <c:y val="0.149837133550489"/>
                </c:manualLayout>
              </c:layout>
              <c:numFmt formatCode="General"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Definitive!$AO$12:$AO$96</c:f>
              <c:numCache>
                <c:formatCode>0.0</c:formatCode>
                <c:ptCount val="85"/>
                <c:pt idx="0">
                  <c:v>34.46738145510766</c:v>
                </c:pt>
                <c:pt idx="1">
                  <c:v>34.25085377659427</c:v>
                </c:pt>
                <c:pt idx="2">
                  <c:v>34.12155919321627</c:v>
                </c:pt>
                <c:pt idx="3">
                  <c:v>34.01186787718421</c:v>
                </c:pt>
                <c:pt idx="4">
                  <c:v>33.9936063013912</c:v>
                </c:pt>
                <c:pt idx="5">
                  <c:v>34.30454575867282</c:v>
                </c:pt>
                <c:pt idx="6">
                  <c:v>34.62611604179952</c:v>
                </c:pt>
                <c:pt idx="7">
                  <c:v>35.38508101140123</c:v>
                </c:pt>
                <c:pt idx="8">
                  <c:v>36.30857984445817</c:v>
                </c:pt>
                <c:pt idx="9">
                  <c:v>37.50281170936747</c:v>
                </c:pt>
                <c:pt idx="10">
                  <c:v>38.35846337022404</c:v>
                </c:pt>
                <c:pt idx="11">
                  <c:v>39.48729216221928</c:v>
                </c:pt>
                <c:pt idx="12">
                  <c:v>40.70088521486552</c:v>
                </c:pt>
                <c:pt idx="13">
                  <c:v>42.06903733624328</c:v>
                </c:pt>
                <c:pt idx="14">
                  <c:v>42.74329025733697</c:v>
                </c:pt>
                <c:pt idx="15">
                  <c:v>43.25435066336926</c:v>
                </c:pt>
                <c:pt idx="16">
                  <c:v>44.72607608195253</c:v>
                </c:pt>
                <c:pt idx="17">
                  <c:v>46.21285285485478</c:v>
                </c:pt>
                <c:pt idx="18">
                  <c:v>47.02949355788095</c:v>
                </c:pt>
                <c:pt idx="19">
                  <c:v>46.08750175502395</c:v>
                </c:pt>
                <c:pt idx="20">
                  <c:v>45.38180158323166</c:v>
                </c:pt>
                <c:pt idx="21">
                  <c:v>45.2015361115347</c:v>
                </c:pt>
                <c:pt idx="22">
                  <c:v>46.10066020505227</c:v>
                </c:pt>
                <c:pt idx="23">
                  <c:v>48.01169045218709</c:v>
                </c:pt>
                <c:pt idx="24">
                  <c:v>49.84222372609988</c:v>
                </c:pt>
                <c:pt idx="25">
                  <c:v>51.25681033625043</c:v>
                </c:pt>
                <c:pt idx="26">
                  <c:v>54.19107193957651</c:v>
                </c:pt>
                <c:pt idx="27">
                  <c:v>53.39701265892492</c:v>
                </c:pt>
                <c:pt idx="28">
                  <c:v>54.51806725338673</c:v>
                </c:pt>
                <c:pt idx="29">
                  <c:v>59.24527467361489</c:v>
                </c:pt>
                <c:pt idx="30">
                  <c:v>60.60135173601794</c:v>
                </c:pt>
                <c:pt idx="31">
                  <c:v>63.35967229094226</c:v>
                </c:pt>
                <c:pt idx="32">
                  <c:v>66.95693390116724</c:v>
                </c:pt>
                <c:pt idx="33">
                  <c:v>71.0690794067652</c:v>
                </c:pt>
                <c:pt idx="34">
                  <c:v>75.30283695923248</c:v>
                </c:pt>
                <c:pt idx="35">
                  <c:v>77.90237963000597</c:v>
                </c:pt>
                <c:pt idx="36">
                  <c:v>80.10468293744017</c:v>
                </c:pt>
                <c:pt idx="37">
                  <c:v>80.57371086177301</c:v>
                </c:pt>
                <c:pt idx="38">
                  <c:v>81.42643299058015</c:v>
                </c:pt>
                <c:pt idx="39">
                  <c:v>83.03837565845397</c:v>
                </c:pt>
                <c:pt idx="40">
                  <c:v>87.22492289782279</c:v>
                </c:pt>
                <c:pt idx="41">
                  <c:v>90.79329297843887</c:v>
                </c:pt>
                <c:pt idx="42">
                  <c:v>91.89256151242672</c:v>
                </c:pt>
                <c:pt idx="43">
                  <c:v>100.4632711228229</c:v>
                </c:pt>
                <c:pt idx="44">
                  <c:v>116.9449883708434</c:v>
                </c:pt>
                <c:pt idx="45">
                  <c:v>119.3968775202249</c:v>
                </c:pt>
                <c:pt idx="46">
                  <c:v>121.0642796910792</c:v>
                </c:pt>
                <c:pt idx="47">
                  <c:v>121.699853248398</c:v>
                </c:pt>
                <c:pt idx="48">
                  <c:v>121.8750877817675</c:v>
                </c:pt>
                <c:pt idx="49">
                  <c:v>122.6145857873994</c:v>
                </c:pt>
                <c:pt idx="50">
                  <c:v>123.0512121952289</c:v>
                </c:pt>
                <c:pt idx="51">
                  <c:v>123.9412919704011</c:v>
                </c:pt>
                <c:pt idx="52">
                  <c:v>126.0231575531785</c:v>
                </c:pt>
                <c:pt idx="53">
                  <c:v>129.1622255476771</c:v>
                </c:pt>
                <c:pt idx="54">
                  <c:v>133.0674991539564</c:v>
                </c:pt>
                <c:pt idx="55">
                  <c:v>135.3695477944271</c:v>
                </c:pt>
                <c:pt idx="56">
                  <c:v>136.5981854900371</c:v>
                </c:pt>
                <c:pt idx="57">
                  <c:v>137.5995613126465</c:v>
                </c:pt>
                <c:pt idx="58">
                  <c:v>138.063676533766</c:v>
                </c:pt>
                <c:pt idx="59">
                  <c:v>138.7575304717523</c:v>
                </c:pt>
                <c:pt idx="60">
                  <c:v>141.1310669019134</c:v>
                </c:pt>
                <c:pt idx="61">
                  <c:v>142.8677968763877</c:v>
                </c:pt>
                <c:pt idx="62">
                  <c:v>145.7446813638976</c:v>
                </c:pt>
                <c:pt idx="63">
                  <c:v>149.2857253988624</c:v>
                </c:pt>
                <c:pt idx="64">
                  <c:v>153.5370937088366</c:v>
                </c:pt>
                <c:pt idx="65">
                  <c:v>160.7064848377287</c:v>
                </c:pt>
                <c:pt idx="66">
                  <c:v>164.9380689832687</c:v>
                </c:pt>
                <c:pt idx="67">
                  <c:v>164.4824014569615</c:v>
                </c:pt>
                <c:pt idx="68">
                  <c:v>172.8869102397152</c:v>
                </c:pt>
                <c:pt idx="69">
                  <c:v>176.0842427370733</c:v>
                </c:pt>
                <c:pt idx="70">
                  <c:v>174.4410161786989</c:v>
                </c:pt>
                <c:pt idx="71">
                  <c:v>176.6589007787956</c:v>
                </c:pt>
                <c:pt idx="72">
                  <c:v>176.9026165776654</c:v>
                </c:pt>
                <c:pt idx="73">
                  <c:v>183.2263998609731</c:v>
                </c:pt>
              </c:numCache>
            </c:numRef>
          </c:val>
        </c:ser>
        <c:ser>
          <c:idx val="1"/>
          <c:order val="1"/>
          <c:tx>
            <c:strRef>
              <c:f>Definitive!$AY$5</c:f>
              <c:strCache>
                <c:ptCount val="1"/>
                <c:pt idx="0">
                  <c:v>Data (KSVZ)</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trendline>
            <c:spPr>
              <a:ln w="25400">
                <a:solidFill>
                  <a:srgbClr val="000000"/>
                </a:solidFill>
                <a:prstDash val="solid"/>
              </a:ln>
            </c:spPr>
            <c:trendlineType val="exp"/>
            <c:dispRSqr val="1"/>
            <c:dispEq val="1"/>
            <c:trendlineLbl>
              <c:layout>
                <c:manualLayout>
                  <c:xMode val="edge"/>
                  <c:yMode val="edge"/>
                  <c:x val="0.694352159468439"/>
                  <c:y val="0.59771986970684"/>
                </c:manualLayout>
              </c:layout>
              <c:numFmt formatCode="General"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trendlineLbl>
          </c:trendline>
          <c:val>
            <c:numRef>
              <c:f>Definitive!$AY$12:$AY$96</c:f>
              <c:numCache>
                <c:formatCode>0.000</c:formatCode>
                <c:ptCount val="85"/>
                <c:pt idx="40">
                  <c:v>53.1423956481769</c:v>
                </c:pt>
                <c:pt idx="45">
                  <c:v>82.14073898433892</c:v>
                </c:pt>
                <c:pt idx="46">
                  <c:v>81.2835520583131</c:v>
                </c:pt>
                <c:pt idx="47">
                  <c:v>78.23374090917525</c:v>
                </c:pt>
                <c:pt idx="48">
                  <c:v>73.93285463640618</c:v>
                </c:pt>
                <c:pt idx="49">
                  <c:v>67.87397802426497</c:v>
                </c:pt>
                <c:pt idx="50">
                  <c:v>64.1183811307812</c:v>
                </c:pt>
                <c:pt idx="51">
                  <c:v>62.035306011598</c:v>
                </c:pt>
                <c:pt idx="52">
                  <c:v>66.58391487633918</c:v>
                </c:pt>
                <c:pt idx="53">
                  <c:v>69.81441086962462</c:v>
                </c:pt>
                <c:pt idx="54">
                  <c:v>72.552469924846</c:v>
                </c:pt>
                <c:pt idx="55">
                  <c:v>72.4249561885068</c:v>
                </c:pt>
                <c:pt idx="56">
                  <c:v>75.09670085099066</c:v>
                </c:pt>
                <c:pt idx="57">
                  <c:v>75.61932222369651</c:v>
                </c:pt>
                <c:pt idx="58">
                  <c:v>76.76375372708434</c:v>
                </c:pt>
                <c:pt idx="59">
                  <c:v>75.02181024446941</c:v>
                </c:pt>
                <c:pt idx="60">
                  <c:v>74.71992627548182</c:v>
                </c:pt>
                <c:pt idx="61">
                  <c:v>76.4135968316126</c:v>
                </c:pt>
                <c:pt idx="62">
                  <c:v>77.04748571444414</c:v>
                </c:pt>
                <c:pt idx="63">
                  <c:v>78.86255854004872</c:v>
                </c:pt>
                <c:pt idx="64">
                  <c:v>79.76748582675327</c:v>
                </c:pt>
                <c:pt idx="65">
                  <c:v>81.48207426593235</c:v>
                </c:pt>
                <c:pt idx="66">
                  <c:v>86.07850809766916</c:v>
                </c:pt>
                <c:pt idx="67">
                  <c:v>86.62244490930135</c:v>
                </c:pt>
                <c:pt idx="68">
                  <c:v>86.33507650691877</c:v>
                </c:pt>
                <c:pt idx="69">
                  <c:v>87.07099270451934</c:v>
                </c:pt>
                <c:pt idx="70">
                  <c:v>87.03065888277618</c:v>
                </c:pt>
                <c:pt idx="71">
                  <c:v>87.45680350277193</c:v>
                </c:pt>
                <c:pt idx="72">
                  <c:v>91.58593778954335</c:v>
                </c:pt>
                <c:pt idx="73">
                  <c:v>91.99419263748042</c:v>
                </c:pt>
              </c:numCache>
            </c:numRef>
          </c:val>
        </c:ser>
        <c:ser>
          <c:idx val="2"/>
          <c:order val="2"/>
          <c:tx>
            <c:strRef>
              <c:f>Definitive!$AR$5</c:f>
              <c:strCache>
                <c:ptCount val="1"/>
                <c:pt idx="0">
                  <c:v>Imputed rent</c:v>
                </c:pt>
              </c:strCache>
            </c:strRef>
          </c:tx>
          <c:spPr>
            <a:ln w="12700">
              <a:solidFill>
                <a:srgbClr val="FFFF00"/>
              </a:solidFill>
              <a:prstDash val="solid"/>
            </a:ln>
          </c:spPr>
          <c:marker>
            <c:symbol val="triangle"/>
            <c:size val="5"/>
            <c:spPr>
              <a:noFill/>
              <a:ln>
                <a:solidFill>
                  <a:srgbClr val="FFFF00"/>
                </a:solidFill>
                <a:prstDash val="solid"/>
              </a:ln>
            </c:spPr>
          </c:marker>
          <c:val>
            <c:numRef>
              <c:f>Definitive!$AR$12:$AR$96</c:f>
              <c:numCache>
                <c:formatCode>0.00</c:formatCode>
                <c:ptCount val="85"/>
                <c:pt idx="0">
                  <c:v>34.46738145510766</c:v>
                </c:pt>
                <c:pt idx="1">
                  <c:v>34.25085377659427</c:v>
                </c:pt>
                <c:pt idx="2">
                  <c:v>34.12155919321627</c:v>
                </c:pt>
                <c:pt idx="3">
                  <c:v>34.01186787718421</c:v>
                </c:pt>
                <c:pt idx="4">
                  <c:v>33.9936063013912</c:v>
                </c:pt>
                <c:pt idx="5">
                  <c:v>34.30454575867282</c:v>
                </c:pt>
                <c:pt idx="6">
                  <c:v>34.62611604179952</c:v>
                </c:pt>
                <c:pt idx="7">
                  <c:v>35.38508101140123</c:v>
                </c:pt>
                <c:pt idx="8">
                  <c:v>36.30857984445817</c:v>
                </c:pt>
                <c:pt idx="9">
                  <c:v>37.50281170936747</c:v>
                </c:pt>
                <c:pt idx="10">
                  <c:v>38.35846337022404</c:v>
                </c:pt>
                <c:pt idx="11">
                  <c:v>39.48729216221928</c:v>
                </c:pt>
                <c:pt idx="12">
                  <c:v>40.70088521486552</c:v>
                </c:pt>
                <c:pt idx="13">
                  <c:v>42.06903733624328</c:v>
                </c:pt>
                <c:pt idx="14">
                  <c:v>42.74329025733697</c:v>
                </c:pt>
                <c:pt idx="15">
                  <c:v>43.25435066336926</c:v>
                </c:pt>
                <c:pt idx="16">
                  <c:v>44.72607608195253</c:v>
                </c:pt>
                <c:pt idx="17">
                  <c:v>46.21285285485478</c:v>
                </c:pt>
                <c:pt idx="18">
                  <c:v>47.02949355788095</c:v>
                </c:pt>
                <c:pt idx="19">
                  <c:v>46.08750175502395</c:v>
                </c:pt>
                <c:pt idx="20">
                  <c:v>45.38180158323166</c:v>
                </c:pt>
                <c:pt idx="21">
                  <c:v>45.2015361115347</c:v>
                </c:pt>
                <c:pt idx="22">
                  <c:v>46.10066020505227</c:v>
                </c:pt>
                <c:pt idx="23">
                  <c:v>48.01169045218709</c:v>
                </c:pt>
                <c:pt idx="24">
                  <c:v>49.84222372609988</c:v>
                </c:pt>
                <c:pt idx="25">
                  <c:v>51.25681033625043</c:v>
                </c:pt>
                <c:pt idx="26">
                  <c:v>54.19107193957651</c:v>
                </c:pt>
                <c:pt idx="27">
                  <c:v>53.39701265892492</c:v>
                </c:pt>
                <c:pt idx="28">
                  <c:v>54.51806725338673</c:v>
                </c:pt>
                <c:pt idx="29">
                  <c:v>59.24527467361489</c:v>
                </c:pt>
                <c:pt idx="30">
                  <c:v>60.60135173601794</c:v>
                </c:pt>
                <c:pt idx="31">
                  <c:v>63.35967229094226</c:v>
                </c:pt>
                <c:pt idx="32">
                  <c:v>66.95693390116724</c:v>
                </c:pt>
                <c:pt idx="33">
                  <c:v>71.0690794067652</c:v>
                </c:pt>
                <c:pt idx="34">
                  <c:v>75.30283695923248</c:v>
                </c:pt>
                <c:pt idx="35">
                  <c:v>77.90237963000597</c:v>
                </c:pt>
                <c:pt idx="36">
                  <c:v>80.10468293744017</c:v>
                </c:pt>
                <c:pt idx="37">
                  <c:v>80.57371086177301</c:v>
                </c:pt>
                <c:pt idx="38">
                  <c:v>81.42643299058015</c:v>
                </c:pt>
                <c:pt idx="39">
                  <c:v>83.03837565845397</c:v>
                </c:pt>
                <c:pt idx="40">
                  <c:v>87.22492289782279</c:v>
                </c:pt>
                <c:pt idx="41">
                  <c:v>90.79329297843887</c:v>
                </c:pt>
                <c:pt idx="42">
                  <c:v>91.89256151242672</c:v>
                </c:pt>
                <c:pt idx="43">
                  <c:v>100.4632711228229</c:v>
                </c:pt>
                <c:pt idx="44">
                  <c:v>116.9449883708434</c:v>
                </c:pt>
                <c:pt idx="45">
                  <c:v>119.3968775202249</c:v>
                </c:pt>
                <c:pt idx="46">
                  <c:v>121.0642796910792</c:v>
                </c:pt>
                <c:pt idx="47">
                  <c:v>121.699853248398</c:v>
                </c:pt>
                <c:pt idx="48">
                  <c:v>121.8750877817675</c:v>
                </c:pt>
                <c:pt idx="49">
                  <c:v>122.6145857873994</c:v>
                </c:pt>
                <c:pt idx="50">
                  <c:v>123.0512121952289</c:v>
                </c:pt>
                <c:pt idx="51">
                  <c:v>123.9412919704011</c:v>
                </c:pt>
                <c:pt idx="52">
                  <c:v>126.0231575531785</c:v>
                </c:pt>
                <c:pt idx="53">
                  <c:v>129.1622255476771</c:v>
                </c:pt>
                <c:pt idx="54">
                  <c:v>133.0674991539564</c:v>
                </c:pt>
                <c:pt idx="55">
                  <c:v>135.3695477944271</c:v>
                </c:pt>
                <c:pt idx="56">
                  <c:v>136.5981854900371</c:v>
                </c:pt>
                <c:pt idx="57">
                  <c:v>137.5995613126465</c:v>
                </c:pt>
                <c:pt idx="58">
                  <c:v>138.063676533766</c:v>
                </c:pt>
                <c:pt idx="59">
                  <c:v>138.7575304717523</c:v>
                </c:pt>
                <c:pt idx="60">
                  <c:v>141.1310669019134</c:v>
                </c:pt>
                <c:pt idx="61">
                  <c:v>142.8677968763877</c:v>
                </c:pt>
                <c:pt idx="62">
                  <c:v>145.7446813638976</c:v>
                </c:pt>
                <c:pt idx="63">
                  <c:v>149.2857253988624</c:v>
                </c:pt>
                <c:pt idx="64">
                  <c:v>153.5370937088366</c:v>
                </c:pt>
                <c:pt idx="65">
                  <c:v>160.7064848377287</c:v>
                </c:pt>
                <c:pt idx="66">
                  <c:v>164.9380689832687</c:v>
                </c:pt>
                <c:pt idx="67">
                  <c:v>164.4824014569615</c:v>
                </c:pt>
                <c:pt idx="68">
                  <c:v>172.8869102397152</c:v>
                </c:pt>
                <c:pt idx="69">
                  <c:v>176.0842427370733</c:v>
                </c:pt>
                <c:pt idx="70">
                  <c:v>174.4410161786989</c:v>
                </c:pt>
                <c:pt idx="71">
                  <c:v>176.6589007787956</c:v>
                </c:pt>
                <c:pt idx="72">
                  <c:v>176.9026165776654</c:v>
                </c:pt>
                <c:pt idx="73">
                  <c:v>183.2263998609731</c:v>
                </c:pt>
                <c:pt idx="74">
                  <c:v>190.9315288355437</c:v>
                </c:pt>
                <c:pt idx="75">
                  <c:v>194.0128767408561</c:v>
                </c:pt>
                <c:pt idx="76">
                  <c:v>199.292514949994</c:v>
                </c:pt>
                <c:pt idx="77">
                  <c:v>207.9278766682122</c:v>
                </c:pt>
                <c:pt idx="78">
                  <c:v>210.1226216200433</c:v>
                </c:pt>
                <c:pt idx="79">
                  <c:v>215.6757244184652</c:v>
                </c:pt>
                <c:pt idx="80">
                  <c:v>229.1869024515208</c:v>
                </c:pt>
                <c:pt idx="81">
                  <c:v>236.147338154842</c:v>
                </c:pt>
                <c:pt idx="82">
                  <c:v>247.8184080670506</c:v>
                </c:pt>
                <c:pt idx="83">
                  <c:v>263.1878043228124</c:v>
                </c:pt>
                <c:pt idx="84">
                  <c:v>261.2792127579206</c:v>
                </c:pt>
              </c:numCache>
            </c:numRef>
          </c:val>
        </c:ser>
        <c:ser>
          <c:idx val="3"/>
          <c:order val="3"/>
          <c:tx>
            <c:strRef>
              <c:f>Definitive!$AS$5</c:f>
              <c:strCache>
                <c:ptCount val="1"/>
                <c:pt idx="0">
                  <c:v>Data (P+V+HB)</c:v>
                </c:pt>
              </c:strCache>
            </c:strRef>
          </c:tx>
          <c:spPr>
            <a:ln w="12700">
              <a:solidFill>
                <a:srgbClr val="00FFFF"/>
              </a:solidFill>
              <a:prstDash val="solid"/>
            </a:ln>
          </c:spPr>
          <c:marker>
            <c:symbol val="x"/>
            <c:size val="5"/>
            <c:spPr>
              <a:noFill/>
              <a:ln>
                <a:solidFill>
                  <a:srgbClr val="00FFFF"/>
                </a:solidFill>
                <a:prstDash val="solid"/>
              </a:ln>
            </c:spPr>
          </c:marker>
          <c:trendline>
            <c:spPr>
              <a:ln w="25400">
                <a:solidFill>
                  <a:srgbClr val="000000"/>
                </a:solidFill>
                <a:prstDash val="solid"/>
              </a:ln>
            </c:spPr>
            <c:trendlineType val="exp"/>
            <c:dispRSqr val="1"/>
            <c:dispEq val="1"/>
            <c:trendlineLbl>
              <c:layout>
                <c:manualLayout>
                  <c:xMode val="edge"/>
                  <c:yMode val="edge"/>
                  <c:x val="0.815060908084164"/>
                  <c:y val="0.45928338762215"/>
                </c:manualLayout>
              </c:layout>
              <c:numFmt formatCode="General"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trendlineLbl>
          </c:trendline>
          <c:val>
            <c:numRef>
              <c:f>Definitive!$AS$12:$AS$96</c:f>
              <c:numCache>
                <c:formatCode>0.00</c:formatCode>
                <c:ptCount val="85"/>
                <c:pt idx="0">
                  <c:v>34.46738145510766</c:v>
                </c:pt>
                <c:pt idx="1">
                  <c:v>34.25085377659427</c:v>
                </c:pt>
                <c:pt idx="2">
                  <c:v>34.12155919321627</c:v>
                </c:pt>
                <c:pt idx="3">
                  <c:v>34.01186787718421</c:v>
                </c:pt>
                <c:pt idx="4">
                  <c:v>33.9936063013912</c:v>
                </c:pt>
                <c:pt idx="5">
                  <c:v>34.30454575867282</c:v>
                </c:pt>
                <c:pt idx="6">
                  <c:v>34.62611604179952</c:v>
                </c:pt>
                <c:pt idx="7">
                  <c:v>35.38508101140123</c:v>
                </c:pt>
                <c:pt idx="8">
                  <c:v>36.30857984445817</c:v>
                </c:pt>
                <c:pt idx="9">
                  <c:v>37.50281170936747</c:v>
                </c:pt>
                <c:pt idx="10">
                  <c:v>38.35846337022404</c:v>
                </c:pt>
                <c:pt idx="11">
                  <c:v>39.48729216221928</c:v>
                </c:pt>
                <c:pt idx="12">
                  <c:v>40.70088521486552</c:v>
                </c:pt>
                <c:pt idx="13">
                  <c:v>42.06903733624328</c:v>
                </c:pt>
                <c:pt idx="14">
                  <c:v>42.74329025733697</c:v>
                </c:pt>
                <c:pt idx="15">
                  <c:v>43.25435066336926</c:v>
                </c:pt>
                <c:pt idx="16">
                  <c:v>44.72607608195253</c:v>
                </c:pt>
                <c:pt idx="17">
                  <c:v>46.21285285485478</c:v>
                </c:pt>
                <c:pt idx="18">
                  <c:v>47.02949355788095</c:v>
                </c:pt>
                <c:pt idx="19">
                  <c:v>46.08750175502395</c:v>
                </c:pt>
                <c:pt idx="20">
                  <c:v>45.38180158323166</c:v>
                </c:pt>
                <c:pt idx="21">
                  <c:v>45.2015361115347</c:v>
                </c:pt>
                <c:pt idx="22">
                  <c:v>46.10066020505227</c:v>
                </c:pt>
                <c:pt idx="23">
                  <c:v>48.01169045218709</c:v>
                </c:pt>
                <c:pt idx="24">
                  <c:v>49.84222372609988</c:v>
                </c:pt>
                <c:pt idx="25">
                  <c:v>51.25681033625043</c:v>
                </c:pt>
                <c:pt idx="26">
                  <c:v>54.19107193957651</c:v>
                </c:pt>
                <c:pt idx="27">
                  <c:v>53.39701265892492</c:v>
                </c:pt>
                <c:pt idx="28">
                  <c:v>54.51806725338673</c:v>
                </c:pt>
                <c:pt idx="29">
                  <c:v>59.24527467361489</c:v>
                </c:pt>
                <c:pt idx="30">
                  <c:v>60.60135173601794</c:v>
                </c:pt>
                <c:pt idx="31">
                  <c:v>63.35967229094226</c:v>
                </c:pt>
                <c:pt idx="32">
                  <c:v>66.95693390116724</c:v>
                </c:pt>
                <c:pt idx="33">
                  <c:v>71.0690794067652</c:v>
                </c:pt>
                <c:pt idx="34">
                  <c:v>75.30283695923248</c:v>
                </c:pt>
                <c:pt idx="35">
                  <c:v>77.90237963000597</c:v>
                </c:pt>
                <c:pt idx="36">
                  <c:v>80.10468293744017</c:v>
                </c:pt>
                <c:pt idx="37">
                  <c:v>80.57371086177301</c:v>
                </c:pt>
                <c:pt idx="38">
                  <c:v>81.42643299058015</c:v>
                </c:pt>
                <c:pt idx="39">
                  <c:v>83.03837565845397</c:v>
                </c:pt>
                <c:pt idx="40">
                  <c:v>85.77332472735625</c:v>
                </c:pt>
                <c:pt idx="41">
                  <c:v>90.79329297843887</c:v>
                </c:pt>
                <c:pt idx="42">
                  <c:v>91.89256151242672</c:v>
                </c:pt>
                <c:pt idx="43">
                  <c:v>100.4632711228229</c:v>
                </c:pt>
                <c:pt idx="44">
                  <c:v>116.9449883708434</c:v>
                </c:pt>
                <c:pt idx="45">
                  <c:v>117.3257850523782</c:v>
                </c:pt>
                <c:pt idx="46">
                  <c:v>118.2076013937832</c:v>
                </c:pt>
                <c:pt idx="47">
                  <c:v>118.2293997354018</c:v>
                </c:pt>
                <c:pt idx="48">
                  <c:v>117.816239546947</c:v>
                </c:pt>
                <c:pt idx="49">
                  <c:v>117.8600125866853</c:v>
                </c:pt>
                <c:pt idx="50">
                  <c:v>117.5090692641962</c:v>
                </c:pt>
                <c:pt idx="51">
                  <c:v>118.0795856904669</c:v>
                </c:pt>
                <c:pt idx="52">
                  <c:v>120.2057516548436</c:v>
                </c:pt>
                <c:pt idx="53">
                  <c:v>122.9806061934371</c:v>
                </c:pt>
                <c:pt idx="54">
                  <c:v>126.4811614745086</c:v>
                </c:pt>
                <c:pt idx="55">
                  <c:v>128.6406181904819</c:v>
                </c:pt>
                <c:pt idx="56">
                  <c:v>129.6811424860832</c:v>
                </c:pt>
                <c:pt idx="57">
                  <c:v>130.3750940775217</c:v>
                </c:pt>
                <c:pt idx="58">
                  <c:v>130.662480817824</c:v>
                </c:pt>
                <c:pt idx="59">
                  <c:v>131.2106959995808</c:v>
                </c:pt>
                <c:pt idx="60">
                  <c:v>133.2569373716223</c:v>
                </c:pt>
                <c:pt idx="61">
                  <c:v>134.7223281881774</c:v>
                </c:pt>
                <c:pt idx="62">
                  <c:v>136.8689002832453</c:v>
                </c:pt>
                <c:pt idx="63">
                  <c:v>139.7525376906642</c:v>
                </c:pt>
                <c:pt idx="64">
                  <c:v>143.1813670122221</c:v>
                </c:pt>
                <c:pt idx="65">
                  <c:v>149.308316469744</c:v>
                </c:pt>
                <c:pt idx="66">
                  <c:v>152.9360852580748</c:v>
                </c:pt>
                <c:pt idx="67">
                  <c:v>151.9515848268871</c:v>
                </c:pt>
                <c:pt idx="68">
                  <c:v>158.2523453804688</c:v>
                </c:pt>
                <c:pt idx="69">
                  <c:v>160.4902423831117</c:v>
                </c:pt>
                <c:pt idx="70">
                  <c:v>157.4246545757465</c:v>
                </c:pt>
                <c:pt idx="71">
                  <c:v>158.911703867737</c:v>
                </c:pt>
                <c:pt idx="72">
                  <c:v>158.118274580264</c:v>
                </c:pt>
                <c:pt idx="73">
                  <c:v>164.7598806674327</c:v>
                </c:pt>
              </c:numCache>
            </c:numRef>
          </c:val>
        </c:ser>
        <c:ser>
          <c:idx val="4"/>
          <c:order val="4"/>
          <c:tx>
            <c:strRef>
              <c:f>Definitive!$AW$5</c:f>
              <c:strCache>
                <c:ptCount val="1"/>
                <c:pt idx="0">
                  <c:v>Data (P+V+H+KSVZ)</c:v>
                </c:pt>
              </c:strCache>
            </c:strRef>
          </c:tx>
          <c:spPr>
            <a:ln w="12700">
              <a:solidFill>
                <a:srgbClr val="800080"/>
              </a:solidFill>
              <a:prstDash val="solid"/>
            </a:ln>
          </c:spPr>
          <c:marker>
            <c:symbol val="star"/>
            <c:size val="5"/>
            <c:spPr>
              <a:noFill/>
              <a:ln>
                <a:solidFill>
                  <a:srgbClr val="800080"/>
                </a:solidFill>
                <a:prstDash val="solid"/>
              </a:ln>
            </c:spPr>
          </c:marker>
          <c:val>
            <c:numRef>
              <c:f>Definitive!$AW$12:$AW$96</c:f>
              <c:numCache>
                <c:formatCode>0.00</c:formatCode>
                <c:ptCount val="85"/>
                <c:pt idx="40">
                  <c:v>79.89012446571666</c:v>
                </c:pt>
                <c:pt idx="45">
                  <c:v>109.2823383106333</c:v>
                </c:pt>
                <c:pt idx="46">
                  <c:v>109.2923674849938</c:v>
                </c:pt>
                <c:pt idx="47">
                  <c:v>108.0045828631805</c:v>
                </c:pt>
                <c:pt idx="48">
                  <c:v>105.9088133134344</c:v>
                </c:pt>
                <c:pt idx="49">
                  <c:v>103.4307353574275</c:v>
                </c:pt>
                <c:pt idx="50">
                  <c:v>101.0783308366521</c:v>
                </c:pt>
                <c:pt idx="51">
                  <c:v>100.2914358673177</c:v>
                </c:pt>
                <c:pt idx="52">
                  <c:v>102.653179943846</c:v>
                </c:pt>
                <c:pt idx="53">
                  <c:v>105.032659672018</c:v>
                </c:pt>
                <c:pt idx="54">
                  <c:v>107.7075382786079</c:v>
                </c:pt>
                <c:pt idx="55">
                  <c:v>108.4620001658108</c:v>
                </c:pt>
                <c:pt idx="56">
                  <c:v>109.4810566561737</c:v>
                </c:pt>
                <c:pt idx="57">
                  <c:v>109.4871327207441</c:v>
                </c:pt>
                <c:pt idx="58">
                  <c:v>109.4718001202142</c:v>
                </c:pt>
                <c:pt idx="59">
                  <c:v>108.4480802117896</c:v>
                </c:pt>
                <c:pt idx="60">
                  <c:v>108.8283000414422</c:v>
                </c:pt>
                <c:pt idx="61">
                  <c:v>110.0147761426615</c:v>
                </c:pt>
                <c:pt idx="62">
                  <c:v>111.1392726051295</c:v>
                </c:pt>
                <c:pt idx="63">
                  <c:v>113.1787731664723</c:v>
                </c:pt>
                <c:pt idx="64">
                  <c:v>115.10969420727</c:v>
                </c:pt>
                <c:pt idx="65">
                  <c:v>118.8643464794707</c:v>
                </c:pt>
                <c:pt idx="66">
                  <c:v>122.5193025409274</c:v>
                </c:pt>
                <c:pt idx="67">
                  <c:v>121.837824572604</c:v>
                </c:pt>
                <c:pt idx="68">
                  <c:v>124.6770555487513</c:v>
                </c:pt>
                <c:pt idx="69">
                  <c:v>125.7881937938143</c:v>
                </c:pt>
                <c:pt idx="70">
                  <c:v>123.7528461216563</c:v>
                </c:pt>
                <c:pt idx="71">
                  <c:v>124.5924341064184</c:v>
                </c:pt>
                <c:pt idx="72">
                  <c:v>125.8340093567191</c:v>
                </c:pt>
                <c:pt idx="73">
                  <c:v>128.6219116895879</c:v>
                </c:pt>
              </c:numCache>
            </c:numRef>
          </c:val>
        </c:ser>
        <c:ser>
          <c:idx val="5"/>
          <c:order val="5"/>
          <c:tx>
            <c:strRef>
              <c:f>Definitive!$AV$5</c:f>
              <c:strCache>
                <c:ptCount val="1"/>
                <c:pt idx="0">
                  <c:v>Imputed rent (P+v+HB)</c:v>
                </c:pt>
              </c:strCache>
            </c:strRef>
          </c:tx>
          <c:spPr>
            <a:ln w="12700">
              <a:solidFill>
                <a:srgbClr val="800000"/>
              </a:solidFill>
              <a:prstDash val="solid"/>
            </a:ln>
          </c:spPr>
          <c:marker>
            <c:symbol val="circle"/>
            <c:size val="5"/>
            <c:spPr>
              <a:noFill/>
              <a:ln>
                <a:solidFill>
                  <a:srgbClr val="800000"/>
                </a:solidFill>
                <a:prstDash val="solid"/>
              </a:ln>
            </c:spPr>
          </c:marker>
          <c:val>
            <c:numRef>
              <c:f>Definitive!$AV$12:$AV$96</c:f>
              <c:numCache>
                <c:formatCode>0.00</c:formatCode>
                <c:ptCount val="85"/>
                <c:pt idx="0">
                  <c:v>34.46738145510766</c:v>
                </c:pt>
                <c:pt idx="1">
                  <c:v>34.25085377659427</c:v>
                </c:pt>
                <c:pt idx="2">
                  <c:v>34.12155919321627</c:v>
                </c:pt>
                <c:pt idx="3">
                  <c:v>34.01186787718421</c:v>
                </c:pt>
                <c:pt idx="4">
                  <c:v>33.9936063013912</c:v>
                </c:pt>
                <c:pt idx="5">
                  <c:v>34.30454575867282</c:v>
                </c:pt>
                <c:pt idx="6">
                  <c:v>34.62611604179952</c:v>
                </c:pt>
                <c:pt idx="7">
                  <c:v>35.38508101140123</c:v>
                </c:pt>
                <c:pt idx="8">
                  <c:v>36.30857984445817</c:v>
                </c:pt>
                <c:pt idx="9">
                  <c:v>37.50281170936747</c:v>
                </c:pt>
                <c:pt idx="10">
                  <c:v>38.35846337022404</c:v>
                </c:pt>
                <c:pt idx="11">
                  <c:v>39.48729216221928</c:v>
                </c:pt>
                <c:pt idx="12">
                  <c:v>40.70088521486552</c:v>
                </c:pt>
                <c:pt idx="13">
                  <c:v>42.06903733624328</c:v>
                </c:pt>
                <c:pt idx="14">
                  <c:v>42.74329025733697</c:v>
                </c:pt>
                <c:pt idx="15">
                  <c:v>43.25435066336926</c:v>
                </c:pt>
                <c:pt idx="16">
                  <c:v>44.72607608195253</c:v>
                </c:pt>
                <c:pt idx="17">
                  <c:v>46.21285285485478</c:v>
                </c:pt>
                <c:pt idx="18">
                  <c:v>47.02949355788095</c:v>
                </c:pt>
                <c:pt idx="19">
                  <c:v>46.08750175502395</c:v>
                </c:pt>
                <c:pt idx="20">
                  <c:v>45.38180158323166</c:v>
                </c:pt>
                <c:pt idx="21">
                  <c:v>45.2015361115347</c:v>
                </c:pt>
                <c:pt idx="22">
                  <c:v>46.10066020505227</c:v>
                </c:pt>
                <c:pt idx="23">
                  <c:v>48.01169045218709</c:v>
                </c:pt>
                <c:pt idx="24">
                  <c:v>49.84222372609988</c:v>
                </c:pt>
                <c:pt idx="25">
                  <c:v>51.25681033625043</c:v>
                </c:pt>
                <c:pt idx="26">
                  <c:v>54.19107193957651</c:v>
                </c:pt>
                <c:pt idx="27">
                  <c:v>53.39701265892492</c:v>
                </c:pt>
                <c:pt idx="28">
                  <c:v>54.51806725338673</c:v>
                </c:pt>
                <c:pt idx="29">
                  <c:v>59.24527467361489</c:v>
                </c:pt>
                <c:pt idx="30">
                  <c:v>60.60135173601794</c:v>
                </c:pt>
                <c:pt idx="31">
                  <c:v>63.35967229094226</c:v>
                </c:pt>
                <c:pt idx="32">
                  <c:v>66.95693390116724</c:v>
                </c:pt>
                <c:pt idx="33">
                  <c:v>71.06907940676518</c:v>
                </c:pt>
                <c:pt idx="34">
                  <c:v>75.30283695923248</c:v>
                </c:pt>
                <c:pt idx="35">
                  <c:v>77.90237963000597</c:v>
                </c:pt>
                <c:pt idx="36">
                  <c:v>80.10468293744017</c:v>
                </c:pt>
                <c:pt idx="37">
                  <c:v>80.57371086177299</c:v>
                </c:pt>
                <c:pt idx="38">
                  <c:v>81.42643299058015</c:v>
                </c:pt>
                <c:pt idx="39">
                  <c:v>83.03837565845397</c:v>
                </c:pt>
                <c:pt idx="40">
                  <c:v>85.77332472735625</c:v>
                </c:pt>
                <c:pt idx="41">
                  <c:v>90.79329297843888</c:v>
                </c:pt>
                <c:pt idx="42">
                  <c:v>91.89256151242672</c:v>
                </c:pt>
                <c:pt idx="43">
                  <c:v>100.4632711228229</c:v>
                </c:pt>
                <c:pt idx="44">
                  <c:v>116.9449883708434</c:v>
                </c:pt>
                <c:pt idx="45">
                  <c:v>117.3257850523782</c:v>
                </c:pt>
                <c:pt idx="46">
                  <c:v>118.2076013937832</c:v>
                </c:pt>
                <c:pt idx="47">
                  <c:v>118.2293997354018</c:v>
                </c:pt>
                <c:pt idx="48">
                  <c:v>117.816239546947</c:v>
                </c:pt>
                <c:pt idx="49">
                  <c:v>117.8600125866853</c:v>
                </c:pt>
                <c:pt idx="50">
                  <c:v>117.5090692641962</c:v>
                </c:pt>
                <c:pt idx="51">
                  <c:v>118.0795856904669</c:v>
                </c:pt>
                <c:pt idx="52">
                  <c:v>120.2057516548436</c:v>
                </c:pt>
                <c:pt idx="53">
                  <c:v>122.9806061934371</c:v>
                </c:pt>
                <c:pt idx="54">
                  <c:v>126.4811614745086</c:v>
                </c:pt>
                <c:pt idx="55">
                  <c:v>128.6406181904819</c:v>
                </c:pt>
                <c:pt idx="56">
                  <c:v>129.6811424860832</c:v>
                </c:pt>
                <c:pt idx="57">
                  <c:v>130.3750940775217</c:v>
                </c:pt>
                <c:pt idx="58">
                  <c:v>130.662480817824</c:v>
                </c:pt>
                <c:pt idx="59">
                  <c:v>131.2106959995808</c:v>
                </c:pt>
                <c:pt idx="60">
                  <c:v>133.2569373716223</c:v>
                </c:pt>
                <c:pt idx="61">
                  <c:v>134.7223281881774</c:v>
                </c:pt>
                <c:pt idx="62">
                  <c:v>136.8689002832453</c:v>
                </c:pt>
                <c:pt idx="63">
                  <c:v>139.7525376906642</c:v>
                </c:pt>
                <c:pt idx="64">
                  <c:v>143.1813670122221</c:v>
                </c:pt>
                <c:pt idx="65">
                  <c:v>149.308316469744</c:v>
                </c:pt>
                <c:pt idx="66">
                  <c:v>152.9360852580748</c:v>
                </c:pt>
                <c:pt idx="67">
                  <c:v>151.9515848268871</c:v>
                </c:pt>
                <c:pt idx="68">
                  <c:v>158.2523453804688</c:v>
                </c:pt>
                <c:pt idx="69">
                  <c:v>160.4902423831117</c:v>
                </c:pt>
                <c:pt idx="70">
                  <c:v>157.4246545757465</c:v>
                </c:pt>
                <c:pt idx="71">
                  <c:v>158.911703867737</c:v>
                </c:pt>
                <c:pt idx="72">
                  <c:v>158.118274580264</c:v>
                </c:pt>
                <c:pt idx="73">
                  <c:v>164.7598806674327</c:v>
                </c:pt>
                <c:pt idx="74">
                  <c:v>168.7895632925236</c:v>
                </c:pt>
                <c:pt idx="75">
                  <c:v>173.9881160181606</c:v>
                </c:pt>
                <c:pt idx="76">
                  <c:v>175.9941202539256</c:v>
                </c:pt>
                <c:pt idx="77">
                  <c:v>183.190747505987</c:v>
                </c:pt>
                <c:pt idx="78">
                  <c:v>184.3814979715492</c:v>
                </c:pt>
                <c:pt idx="79">
                  <c:v>189.3466055633072</c:v>
                </c:pt>
                <c:pt idx="80">
                  <c:v>201.2412082601657</c:v>
                </c:pt>
                <c:pt idx="81">
                  <c:v>207.0961520153905</c:v>
                </c:pt>
                <c:pt idx="82">
                  <c:v>217.2363970270699</c:v>
                </c:pt>
                <c:pt idx="83">
                  <c:v>230.7191750688189</c:v>
                </c:pt>
                <c:pt idx="84">
                  <c:v>228.3985739624292</c:v>
                </c:pt>
              </c:numCache>
            </c:numRef>
          </c:val>
        </c:ser>
        <c:marker val="1"/>
        <c:axId val="514832872"/>
        <c:axId val="514829592"/>
      </c:lineChart>
      <c:catAx>
        <c:axId val="514832872"/>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14829592"/>
        <c:crosses val="autoZero"/>
        <c:auto val="1"/>
        <c:lblAlgn val="ctr"/>
        <c:lblOffset val="100"/>
        <c:tickLblSkip val="5"/>
        <c:tickMarkSkip val="10"/>
      </c:catAx>
      <c:valAx>
        <c:axId val="514829592"/>
        <c:scaling>
          <c:orientation val="minMax"/>
        </c:scaling>
        <c:axPos val="l"/>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14832872"/>
        <c:crosses val="autoZero"/>
        <c:crossBetween val="midCat"/>
      </c:valAx>
      <c:spPr>
        <a:solidFill>
          <a:srgbClr val="C0C0C0"/>
        </a:solidFill>
        <a:ln w="12700">
          <a:solidFill>
            <a:srgbClr val="808080"/>
          </a:solidFill>
          <a:prstDash val="solid"/>
        </a:ln>
      </c:spPr>
    </c:plotArea>
    <c:legend>
      <c:legendPos val="r"/>
      <c:layout>
        <c:manualLayout>
          <c:xMode val="edge"/>
          <c:yMode val="edge"/>
          <c:x val="0.16500553709856"/>
          <c:y val="0.179153094462541"/>
          <c:w val="0.199335548172757"/>
          <c:h val="0.413680781758958"/>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Brno</a:t>
            </a:r>
          </a:p>
        </c:rich>
      </c:tx>
      <c:layout>
        <c:manualLayout>
          <c:xMode val="edge"/>
          <c:yMode val="edge"/>
          <c:x val="0.475083056478405"/>
          <c:y val="0.00162866449511401"/>
        </c:manualLayout>
      </c:layout>
      <c:spPr>
        <a:noFill/>
        <a:ln w="25400">
          <a:noFill/>
        </a:ln>
      </c:spPr>
    </c:title>
    <c:plotArea>
      <c:layout>
        <c:manualLayout>
          <c:layoutTarget val="inner"/>
          <c:xMode val="edge"/>
          <c:yMode val="edge"/>
          <c:x val="0.0509413067552602"/>
          <c:y val="0.0618892508143323"/>
          <c:w val="0.929125138427464"/>
          <c:h val="0.869706840390881"/>
        </c:manualLayout>
      </c:layout>
      <c:lineChart>
        <c:grouping val="standard"/>
        <c:ser>
          <c:idx val="0"/>
          <c:order val="0"/>
          <c:tx>
            <c:strRef>
              <c:f>Definitive!$BA$5</c:f>
              <c:strCache>
                <c:ptCount val="1"/>
                <c:pt idx="0">
                  <c:v>datatrend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691029900332226"/>
                  <c:y val="0.148208469055375"/>
                </c:manualLayout>
              </c:layout>
              <c:numFmt formatCode="General"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Definitive!$BA$12:$BA$96</c:f>
              <c:numCache>
                <c:formatCode>General</c:formatCode>
                <c:ptCount val="85"/>
                <c:pt idx="26" formatCode="0.00">
                  <c:v>52.31755286641528</c:v>
                </c:pt>
                <c:pt idx="29" formatCode="0.00">
                  <c:v>54.32006547158778</c:v>
                </c:pt>
                <c:pt idx="75" formatCode="0.00">
                  <c:v>122.6688101736381</c:v>
                </c:pt>
                <c:pt idx="76" formatCode="0.00">
                  <c:v>129.7248063515945</c:v>
                </c:pt>
              </c:numCache>
            </c:numRef>
          </c:val>
        </c:ser>
        <c:ser>
          <c:idx val="1"/>
          <c:order val="1"/>
          <c:tx>
            <c:strRef>
              <c:f>Definitive!$BC$5</c:f>
              <c:strCache>
                <c:ptCount val="1"/>
                <c:pt idx="0">
                  <c:v>Imputed rent</c:v>
                </c:pt>
              </c:strCache>
            </c:strRef>
          </c:tx>
          <c:spPr>
            <a:ln w="12700">
              <a:solidFill>
                <a:srgbClr val="FF00FF"/>
              </a:solidFill>
              <a:prstDash val="solid"/>
            </a:ln>
          </c:spPr>
          <c:marker>
            <c:symbol val="square"/>
            <c:size val="5"/>
            <c:spPr>
              <a:noFill/>
              <a:ln>
                <a:solidFill>
                  <a:srgbClr val="FF00FF"/>
                </a:solidFill>
                <a:prstDash val="solid"/>
              </a:ln>
            </c:spPr>
          </c:marker>
          <c:val>
            <c:numRef>
              <c:f>Definitive!$BC$12:$BC$96</c:f>
              <c:numCache>
                <c:formatCode>0.00</c:formatCode>
                <c:ptCount val="85"/>
                <c:pt idx="0">
                  <c:v>35.31004587823873</c:v>
                </c:pt>
                <c:pt idx="1">
                  <c:v>35.03235456537453</c:v>
                </c:pt>
                <c:pt idx="2">
                  <c:v>35.10599981040445</c:v>
                </c:pt>
                <c:pt idx="3">
                  <c:v>34.64677260214818</c:v>
                </c:pt>
                <c:pt idx="4">
                  <c:v>34.8888575121447</c:v>
                </c:pt>
                <c:pt idx="5">
                  <c:v>34.41598564453031</c:v>
                </c:pt>
                <c:pt idx="6">
                  <c:v>33.91465159933342</c:v>
                </c:pt>
                <c:pt idx="7">
                  <c:v>33.38398150986529</c:v>
                </c:pt>
                <c:pt idx="8">
                  <c:v>33.298418708179</c:v>
                </c:pt>
                <c:pt idx="9">
                  <c:v>33.19887513405458</c:v>
                </c:pt>
                <c:pt idx="10">
                  <c:v>33.08487368048385</c:v>
                </c:pt>
                <c:pt idx="11">
                  <c:v>33.75330087883268</c:v>
                </c:pt>
                <c:pt idx="12">
                  <c:v>34.43508075129222</c:v>
                </c:pt>
                <c:pt idx="13">
                  <c:v>35.13047758281398</c:v>
                </c:pt>
                <c:pt idx="14">
                  <c:v>35.41367592636761</c:v>
                </c:pt>
                <c:pt idx="15">
                  <c:v>35.6956442924448</c:v>
                </c:pt>
                <c:pt idx="16">
                  <c:v>35.97624587048241</c:v>
                </c:pt>
                <c:pt idx="17">
                  <c:v>36.742434381888</c:v>
                </c:pt>
                <c:pt idx="18">
                  <c:v>37.37896296058293</c:v>
                </c:pt>
                <c:pt idx="19">
                  <c:v>37.60591164809604</c:v>
                </c:pt>
                <c:pt idx="20">
                  <c:v>37.84047287182108</c:v>
                </c:pt>
                <c:pt idx="21">
                  <c:v>39.88988167229164</c:v>
                </c:pt>
                <c:pt idx="22">
                  <c:v>42.00097611702863</c:v>
                </c:pt>
                <c:pt idx="23">
                  <c:v>44.1753159064458</c:v>
                </c:pt>
                <c:pt idx="24">
                  <c:v>46.4144969587625</c:v>
                </c:pt>
                <c:pt idx="25">
                  <c:v>48.72015220949207</c:v>
                </c:pt>
                <c:pt idx="26">
                  <c:v>51.0939524279952</c:v>
                </c:pt>
                <c:pt idx="27">
                  <c:v>51.9657523568507</c:v>
                </c:pt>
                <c:pt idx="28">
                  <c:v>52.85237659285684</c:v>
                </c:pt>
                <c:pt idx="29">
                  <c:v>53.75407623843859</c:v>
                </c:pt>
                <c:pt idx="30">
                  <c:v>54.71994603495233</c:v>
                </c:pt>
                <c:pt idx="31">
                  <c:v>55.96559678038682</c:v>
                </c:pt>
                <c:pt idx="32">
                  <c:v>58.34923784335419</c:v>
                </c:pt>
                <c:pt idx="33">
                  <c:v>61.75799062602533</c:v>
                </c:pt>
                <c:pt idx="34">
                  <c:v>63.14587398470743</c:v>
                </c:pt>
                <c:pt idx="35">
                  <c:v>63.84869730878703</c:v>
                </c:pt>
                <c:pt idx="36">
                  <c:v>64.65295293397025</c:v>
                </c:pt>
                <c:pt idx="37">
                  <c:v>64.48753131770334</c:v>
                </c:pt>
                <c:pt idx="38">
                  <c:v>64.62487598158052</c:v>
                </c:pt>
                <c:pt idx="39">
                  <c:v>65.3529331093125</c:v>
                </c:pt>
                <c:pt idx="40">
                  <c:v>68.07360641262412</c:v>
                </c:pt>
                <c:pt idx="41">
                  <c:v>70.26577800090618</c:v>
                </c:pt>
                <c:pt idx="42">
                  <c:v>70.84726914940286</c:v>
                </c:pt>
                <c:pt idx="43">
                  <c:v>75.98618567215966</c:v>
                </c:pt>
                <c:pt idx="44">
                  <c:v>83.22772337297437</c:v>
                </c:pt>
                <c:pt idx="45">
                  <c:v>89.36136930362555</c:v>
                </c:pt>
                <c:pt idx="46">
                  <c:v>92.27560431005367</c:v>
                </c:pt>
                <c:pt idx="47">
                  <c:v>94.1141162838487</c:v>
                </c:pt>
                <c:pt idx="48">
                  <c:v>94.88649137392349</c:v>
                </c:pt>
                <c:pt idx="49">
                  <c:v>93.5511222572066</c:v>
                </c:pt>
                <c:pt idx="50">
                  <c:v>92.22290192791257</c:v>
                </c:pt>
                <c:pt idx="51">
                  <c:v>90.90179953992167</c:v>
                </c:pt>
                <c:pt idx="52">
                  <c:v>89.58778436776734</c:v>
                </c:pt>
                <c:pt idx="53">
                  <c:v>87.24222785552874</c:v>
                </c:pt>
                <c:pt idx="54">
                  <c:v>86.98089336969173</c:v>
                </c:pt>
                <c:pt idx="55">
                  <c:v>86.72034171248218</c:v>
                </c:pt>
                <c:pt idx="56">
                  <c:v>87.48986304534928</c:v>
                </c:pt>
                <c:pt idx="57">
                  <c:v>87.22778676718767</c:v>
                </c:pt>
                <c:pt idx="58">
                  <c:v>90.03590126462616</c:v>
                </c:pt>
                <c:pt idx="59">
                  <c:v>91.80633918838305</c:v>
                </c:pt>
                <c:pt idx="60">
                  <c:v>92.54834769637567</c:v>
                </c:pt>
                <c:pt idx="61">
                  <c:v>94.29905537952426</c:v>
                </c:pt>
                <c:pt idx="62">
                  <c:v>94.0165821351072</c:v>
                </c:pt>
                <c:pt idx="63">
                  <c:v>93.734955040564</c:v>
                </c:pt>
                <c:pt idx="64">
                  <c:v>93.45417156124887</c:v>
                </c:pt>
                <c:pt idx="65">
                  <c:v>96.61891388106985</c:v>
                </c:pt>
                <c:pt idx="66">
                  <c:v>95.53866666164142</c:v>
                </c:pt>
                <c:pt idx="67">
                  <c:v>96.28149935835151</c:v>
                </c:pt>
                <c:pt idx="68">
                  <c:v>96.41496728585825</c:v>
                </c:pt>
                <c:pt idx="69">
                  <c:v>98.99654883614117</c:v>
                </c:pt>
                <c:pt idx="70">
                  <c:v>100.3603250402433</c:v>
                </c:pt>
                <c:pt idx="71">
                  <c:v>103.572796787597</c:v>
                </c:pt>
                <c:pt idx="72">
                  <c:v>104.9487537391797</c:v>
                </c:pt>
                <c:pt idx="73">
                  <c:v>106.7682860083314</c:v>
                </c:pt>
                <c:pt idx="74">
                  <c:v>107.039945307231</c:v>
                </c:pt>
                <c:pt idx="75">
                  <c:v>109.5670107221652</c:v>
                </c:pt>
                <c:pt idx="76">
                  <c:v>110.0571659044495</c:v>
                </c:pt>
                <c:pt idx="77">
                  <c:v>113.758443095675</c:v>
                </c:pt>
                <c:pt idx="78">
                  <c:v>113.6991930695175</c:v>
                </c:pt>
                <c:pt idx="79">
                  <c:v>115.946463313371</c:v>
                </c:pt>
                <c:pt idx="80">
                  <c:v>122.3705288465791</c:v>
                </c:pt>
                <c:pt idx="81">
                  <c:v>125.0523590395402</c:v>
                </c:pt>
                <c:pt idx="82">
                  <c:v>130.2603945191732</c:v>
                </c:pt>
                <c:pt idx="83">
                  <c:v>137.3799730527395</c:v>
                </c:pt>
                <c:pt idx="84">
                  <c:v>135.0495256965195</c:v>
                </c:pt>
              </c:numCache>
            </c:numRef>
          </c:val>
        </c:ser>
        <c:marker val="1"/>
        <c:axId val="514780280"/>
        <c:axId val="514770136"/>
      </c:lineChart>
      <c:catAx>
        <c:axId val="514780280"/>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4770136"/>
        <c:crosses val="autoZero"/>
        <c:auto val="1"/>
        <c:lblAlgn val="ctr"/>
        <c:lblOffset val="100"/>
        <c:tickLblSkip val="5"/>
        <c:tickMarkSkip val="10"/>
      </c:catAx>
      <c:valAx>
        <c:axId val="514770136"/>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4780280"/>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0642303433001107"/>
          <c:y val="0.140065146579805"/>
          <c:w val="0.225913621262458"/>
          <c:h val="0.24429967426710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Olomouc</a:t>
            </a:r>
          </a:p>
        </c:rich>
      </c:tx>
      <c:layout>
        <c:manualLayout>
          <c:xMode val="edge"/>
          <c:yMode val="edge"/>
          <c:x val="0.458471760797342"/>
          <c:y val="0.0"/>
        </c:manualLayout>
      </c:layout>
      <c:spPr>
        <a:noFill/>
        <a:ln w="25400">
          <a:noFill/>
        </a:ln>
      </c:spPr>
    </c:title>
    <c:plotArea>
      <c:layout>
        <c:manualLayout>
          <c:layoutTarget val="inner"/>
          <c:xMode val="edge"/>
          <c:yMode val="edge"/>
          <c:x val="0.0509413067552602"/>
          <c:y val="0.0570032573289903"/>
          <c:w val="0.929125138427464"/>
          <c:h val="0.874592833876222"/>
        </c:manualLayout>
      </c:layout>
      <c:lineChart>
        <c:grouping val="standard"/>
        <c:ser>
          <c:idx val="0"/>
          <c:order val="0"/>
          <c:tx>
            <c:strRef>
              <c:f>Definitive!$BE$5</c:f>
              <c:strCache>
                <c:ptCount val="1"/>
                <c:pt idx="0">
                  <c:v>datatrend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698781838316723"/>
                  <c:y val="0.143322475570033"/>
                </c:manualLayout>
              </c:layout>
              <c:numFmt formatCode="General"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Definitive!$BE$12:$BE$96</c:f>
              <c:numCache>
                <c:formatCode>General</c:formatCode>
                <c:ptCount val="85"/>
                <c:pt idx="26" formatCode="0.00">
                  <c:v>31.10385320072161</c:v>
                </c:pt>
                <c:pt idx="29" formatCode="0.00">
                  <c:v>33.1672927666357</c:v>
                </c:pt>
                <c:pt idx="75" formatCode="0.00">
                  <c:v>101.8467320715741</c:v>
                </c:pt>
              </c:numCache>
            </c:numRef>
          </c:val>
        </c:ser>
        <c:ser>
          <c:idx val="1"/>
          <c:order val="1"/>
          <c:tx>
            <c:strRef>
              <c:f>Definitive!$BG$5</c:f>
              <c:strCache>
                <c:ptCount val="1"/>
                <c:pt idx="0">
                  <c:v>Imputed rent</c:v>
                </c:pt>
              </c:strCache>
            </c:strRef>
          </c:tx>
          <c:spPr>
            <a:ln w="12700">
              <a:solidFill>
                <a:srgbClr val="FF00FF"/>
              </a:solidFill>
              <a:prstDash val="solid"/>
            </a:ln>
          </c:spPr>
          <c:marker>
            <c:symbol val="square"/>
            <c:size val="5"/>
            <c:spPr>
              <a:noFill/>
              <a:ln>
                <a:solidFill>
                  <a:srgbClr val="FF00FF"/>
                </a:solidFill>
                <a:prstDash val="solid"/>
              </a:ln>
            </c:spPr>
          </c:marker>
          <c:val>
            <c:numRef>
              <c:f>Definitive!$BG$12:$BG$96</c:f>
              <c:numCache>
                <c:formatCode>0.00</c:formatCode>
                <c:ptCount val="85"/>
                <c:pt idx="0">
                  <c:v>15.94504198689143</c:v>
                </c:pt>
                <c:pt idx="1">
                  <c:v>16.07792070243958</c:v>
                </c:pt>
                <c:pt idx="2">
                  <c:v>16.20768896756958</c:v>
                </c:pt>
                <c:pt idx="3">
                  <c:v>16.33411336520537</c:v>
                </c:pt>
                <c:pt idx="4">
                  <c:v>16.456950877208</c:v>
                </c:pt>
                <c:pt idx="5">
                  <c:v>16.83512860355014</c:v>
                </c:pt>
                <c:pt idx="6">
                  <c:v>17.22195371080421</c:v>
                </c:pt>
                <c:pt idx="7">
                  <c:v>17.61762279515694</c:v>
                </c:pt>
                <c:pt idx="8">
                  <c:v>18.50924956013911</c:v>
                </c:pt>
                <c:pt idx="9">
                  <c:v>19.43408072854738</c:v>
                </c:pt>
                <c:pt idx="10">
                  <c:v>20.39321032722591</c:v>
                </c:pt>
                <c:pt idx="11">
                  <c:v>20.81547500303657</c:v>
                </c:pt>
                <c:pt idx="12">
                  <c:v>21.24617431866985</c:v>
                </c:pt>
                <c:pt idx="13">
                  <c:v>21.68546772988672</c:v>
                </c:pt>
                <c:pt idx="14">
                  <c:v>22.12444630500077</c:v>
                </c:pt>
                <c:pt idx="15">
                  <c:v>22.57189989210905</c:v>
                </c:pt>
                <c:pt idx="16">
                  <c:v>23.02797982044187</c:v>
                </c:pt>
                <c:pt idx="17">
                  <c:v>23.81174958314365</c:v>
                </c:pt>
                <c:pt idx="18">
                  <c:v>24.62014418502323</c:v>
                </c:pt>
                <c:pt idx="19">
                  <c:v>25.45390083694852</c:v>
                </c:pt>
                <c:pt idx="20">
                  <c:v>26.31377811797687</c:v>
                </c:pt>
                <c:pt idx="21">
                  <c:v>27.08981573235454</c:v>
                </c:pt>
                <c:pt idx="22">
                  <c:v>27.88810974654974</c:v>
                </c:pt>
                <c:pt idx="23">
                  <c:v>28.70928553363374</c:v>
                </c:pt>
                <c:pt idx="24">
                  <c:v>29.55398576598411</c:v>
                </c:pt>
                <c:pt idx="25">
                  <c:v>30.42287088795076</c:v>
                </c:pt>
                <c:pt idx="26">
                  <c:v>31.31661960130817</c:v>
                </c:pt>
                <c:pt idx="27">
                  <c:v>32.24010658454455</c:v>
                </c:pt>
                <c:pt idx="28">
                  <c:v>33.190076842436</c:v>
                </c:pt>
                <c:pt idx="29">
                  <c:v>34.16727447701801</c:v>
                </c:pt>
                <c:pt idx="30">
                  <c:v>34.58258146657764</c:v>
                </c:pt>
                <c:pt idx="31">
                  <c:v>35.43009561512687</c:v>
                </c:pt>
                <c:pt idx="32">
                  <c:v>36.46432025862546</c:v>
                </c:pt>
                <c:pt idx="33">
                  <c:v>39.50689045592705</c:v>
                </c:pt>
                <c:pt idx="34">
                  <c:v>40.68367107866565</c:v>
                </c:pt>
                <c:pt idx="35">
                  <c:v>41.86002038374535</c:v>
                </c:pt>
                <c:pt idx="36">
                  <c:v>42.60575256742069</c:v>
                </c:pt>
                <c:pt idx="37">
                  <c:v>43.42594194094976</c:v>
                </c:pt>
                <c:pt idx="38">
                  <c:v>43.61813681545744</c:v>
                </c:pt>
                <c:pt idx="39">
                  <c:v>44.01163172765852</c:v>
                </c:pt>
                <c:pt idx="40">
                  <c:v>44.80194200729646</c:v>
                </c:pt>
                <c:pt idx="41">
                  <c:v>46.93571072851588</c:v>
                </c:pt>
                <c:pt idx="42">
                  <c:v>48.47782569552687</c:v>
                </c:pt>
                <c:pt idx="43">
                  <c:v>49.88028220345651</c:v>
                </c:pt>
                <c:pt idx="44">
                  <c:v>53.35401320016188</c:v>
                </c:pt>
                <c:pt idx="45">
                  <c:v>56.87970877913704</c:v>
                </c:pt>
                <c:pt idx="46">
                  <c:v>58.37321696745503</c:v>
                </c:pt>
                <c:pt idx="47">
                  <c:v>59.88683800471848</c:v>
                </c:pt>
                <c:pt idx="48">
                  <c:v>60.36181772456136</c:v>
                </c:pt>
                <c:pt idx="49">
                  <c:v>60.84056464504093</c:v>
                </c:pt>
                <c:pt idx="50">
                  <c:v>61.32310864490793</c:v>
                </c:pt>
                <c:pt idx="51">
                  <c:v>60.72510300059368</c:v>
                </c:pt>
                <c:pt idx="52">
                  <c:v>60.11375389739333</c:v>
                </c:pt>
                <c:pt idx="53">
                  <c:v>59.48888729142965</c:v>
                </c:pt>
                <c:pt idx="54">
                  <c:v>59.96071074981996</c:v>
                </c:pt>
                <c:pt idx="55">
                  <c:v>60.4362763756305</c:v>
                </c:pt>
                <c:pt idx="56">
                  <c:v>62.0436807721972</c:v>
                </c:pt>
                <c:pt idx="57">
                  <c:v>63.67278097779904</c:v>
                </c:pt>
                <c:pt idx="58">
                  <c:v>65.32382002954084</c:v>
                </c:pt>
                <c:pt idx="59">
                  <c:v>64.68680057718342</c:v>
                </c:pt>
                <c:pt idx="60">
                  <c:v>66.36413321830683</c:v>
                </c:pt>
                <c:pt idx="61">
                  <c:v>68.06400352988633</c:v>
                </c:pt>
                <c:pt idx="62">
                  <c:v>68.60383869910102</c:v>
                </c:pt>
                <c:pt idx="63">
                  <c:v>70.3401615847111</c:v>
                </c:pt>
                <c:pt idx="64">
                  <c:v>67.2930640437099</c:v>
                </c:pt>
                <c:pt idx="65">
                  <c:v>74.76783904449747</c:v>
                </c:pt>
                <c:pt idx="66">
                  <c:v>77.08068166212415</c:v>
                </c:pt>
                <c:pt idx="67">
                  <c:v>79.46206740597294</c:v>
                </c:pt>
                <c:pt idx="68">
                  <c:v>81.91396890328616</c:v>
                </c:pt>
                <c:pt idx="69">
                  <c:v>84.43841435366203</c:v>
                </c:pt>
                <c:pt idx="70">
                  <c:v>87.03748906942635</c:v>
                </c:pt>
                <c:pt idx="71">
                  <c:v>89.71333705815954</c:v>
                </c:pt>
                <c:pt idx="72">
                  <c:v>92.46816264852077</c:v>
                </c:pt>
                <c:pt idx="73">
                  <c:v>95.30423216054187</c:v>
                </c:pt>
                <c:pt idx="74">
                  <c:v>95.28555875800295</c:v>
                </c:pt>
                <c:pt idx="75">
                  <c:v>99.69221947847378</c:v>
                </c:pt>
                <c:pt idx="76">
                  <c:v>101.4786598641515</c:v>
                </c:pt>
                <c:pt idx="77">
                  <c:v>104.9389211300182</c:v>
                </c:pt>
                <c:pt idx="78">
                  <c:v>105.7577727875384</c:v>
                </c:pt>
                <c:pt idx="79">
                  <c:v>108.5217224035822</c:v>
                </c:pt>
                <c:pt idx="80">
                  <c:v>114.847627808085</c:v>
                </c:pt>
                <c:pt idx="81">
                  <c:v>118.0734858020604</c:v>
                </c:pt>
                <c:pt idx="82">
                  <c:v>123.5006358252611</c:v>
                </c:pt>
                <c:pt idx="83">
                  <c:v>130.6420492263591</c:v>
                </c:pt>
                <c:pt idx="84">
                  <c:v>129.6868179238627</c:v>
                </c:pt>
              </c:numCache>
            </c:numRef>
          </c:val>
        </c:ser>
        <c:marker val="1"/>
        <c:axId val="514727528"/>
        <c:axId val="514733240"/>
      </c:lineChart>
      <c:catAx>
        <c:axId val="514727528"/>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4733240"/>
        <c:crosses val="autoZero"/>
        <c:auto val="1"/>
        <c:lblAlgn val="ctr"/>
        <c:lblOffset val="100"/>
        <c:tickLblSkip val="5"/>
        <c:tickMarkSkip val="10"/>
      </c:catAx>
      <c:valAx>
        <c:axId val="51473324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4727528"/>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176079734219269"/>
          <c:y val="0.131921824104235"/>
          <c:w val="0.337763012181617"/>
          <c:h val="0.23615635179153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Troppau</a:t>
            </a:r>
          </a:p>
        </c:rich>
      </c:tx>
      <c:layout>
        <c:manualLayout>
          <c:xMode val="edge"/>
          <c:yMode val="edge"/>
          <c:x val="0.460686600221484"/>
          <c:y val="0.00325732899022801"/>
        </c:manualLayout>
      </c:layout>
      <c:spPr>
        <a:noFill/>
        <a:ln w="25400">
          <a:noFill/>
        </a:ln>
      </c:spPr>
    </c:title>
    <c:plotArea>
      <c:layout>
        <c:manualLayout>
          <c:layoutTarget val="inner"/>
          <c:xMode val="edge"/>
          <c:yMode val="edge"/>
          <c:x val="0.0420819490586933"/>
          <c:y val="0.0488599348534204"/>
          <c:w val="0.937984496124032"/>
          <c:h val="0.882736156351792"/>
        </c:manualLayout>
      </c:layout>
      <c:lineChart>
        <c:grouping val="standard"/>
        <c:ser>
          <c:idx val="0"/>
          <c:order val="0"/>
          <c:tx>
            <c:strRef>
              <c:f>Definitive!$BI$5</c:f>
              <c:strCache>
                <c:ptCount val="1"/>
                <c:pt idx="0">
                  <c:v>datatrend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692137320044297"/>
                  <c:y val="0.131921824104235"/>
                </c:manualLayout>
              </c:layout>
              <c:numFmt formatCode="General"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Definitive!$BI$12:$BI$96</c:f>
              <c:numCache>
                <c:formatCode>General</c:formatCode>
                <c:ptCount val="85"/>
                <c:pt idx="26" formatCode="0.00">
                  <c:v>20.48241165200647</c:v>
                </c:pt>
                <c:pt idx="29" formatCode="0.00">
                  <c:v>20.86610695916424</c:v>
                </c:pt>
                <c:pt idx="73" formatCode="0.00">
                  <c:v>27.64803812250864</c:v>
                </c:pt>
                <c:pt idx="74" formatCode="0.00">
                  <c:v>29.49928799541215</c:v>
                </c:pt>
                <c:pt idx="75" formatCode="0.00">
                  <c:v>29.11297404535321</c:v>
                </c:pt>
                <c:pt idx="76" formatCode="0.00">
                  <c:v>31.74895943772545</c:v>
                </c:pt>
              </c:numCache>
            </c:numRef>
          </c:val>
        </c:ser>
        <c:ser>
          <c:idx val="1"/>
          <c:order val="1"/>
          <c:tx>
            <c:strRef>
              <c:f>Definitive!$BK$5</c:f>
              <c:strCache>
                <c:ptCount val="1"/>
                <c:pt idx="0">
                  <c:v>Imputed rent</c:v>
                </c:pt>
              </c:strCache>
            </c:strRef>
          </c:tx>
          <c:spPr>
            <a:ln w="12700">
              <a:solidFill>
                <a:srgbClr val="FF00FF"/>
              </a:solidFill>
              <a:prstDash val="solid"/>
            </a:ln>
          </c:spPr>
          <c:marker>
            <c:symbol val="square"/>
            <c:size val="5"/>
            <c:spPr>
              <a:noFill/>
              <a:ln>
                <a:solidFill>
                  <a:srgbClr val="FF00FF"/>
                </a:solidFill>
                <a:prstDash val="solid"/>
              </a:ln>
            </c:spPr>
          </c:marker>
          <c:val>
            <c:numRef>
              <c:f>Definitive!$BK$12:$BK$96</c:f>
              <c:numCache>
                <c:formatCode>0.00</c:formatCode>
                <c:ptCount val="85"/>
                <c:pt idx="0">
                  <c:v>16.21352115086948</c:v>
                </c:pt>
                <c:pt idx="1">
                  <c:v>16.07788210538731</c:v>
                </c:pt>
                <c:pt idx="2">
                  <c:v>15.93922985003241</c:v>
                </c:pt>
                <c:pt idx="3">
                  <c:v>15.79752630384834</c:v>
                </c:pt>
                <c:pt idx="4">
                  <c:v>15.6527329802146</c:v>
                </c:pt>
                <c:pt idx="5">
                  <c:v>15.74724282181845</c:v>
                </c:pt>
                <c:pt idx="6">
                  <c:v>15.8422836821659</c:v>
                </c:pt>
                <c:pt idx="7">
                  <c:v>15.93785816293079</c:v>
                </c:pt>
                <c:pt idx="8">
                  <c:v>16.46716145146309</c:v>
                </c:pt>
                <c:pt idx="9">
                  <c:v>17.00361320199379</c:v>
                </c:pt>
                <c:pt idx="10">
                  <c:v>17.54729167914557</c:v>
                </c:pt>
                <c:pt idx="11">
                  <c:v>17.61400457265397</c:v>
                </c:pt>
                <c:pt idx="12">
                  <c:v>17.68071409659271</c:v>
                </c:pt>
                <c:pt idx="13">
                  <c:v>17.74741631679686</c:v>
                </c:pt>
                <c:pt idx="14">
                  <c:v>17.80680636366572</c:v>
                </c:pt>
                <c:pt idx="15">
                  <c:v>17.86606966221509</c:v>
                </c:pt>
                <c:pt idx="16">
                  <c:v>17.92520082197509</c:v>
                </c:pt>
                <c:pt idx="17">
                  <c:v>18.22832564234553</c:v>
                </c:pt>
                <c:pt idx="18">
                  <c:v>18.53503224958339</c:v>
                </c:pt>
                <c:pt idx="19">
                  <c:v>18.84535765211218</c:v>
                </c:pt>
                <c:pt idx="20">
                  <c:v>19.15933921456317</c:v>
                </c:pt>
                <c:pt idx="21">
                  <c:v>19.39771844823835</c:v>
                </c:pt>
                <c:pt idx="22">
                  <c:v>19.63861975866583</c:v>
                </c:pt>
                <c:pt idx="23">
                  <c:v>19.88206775356441</c:v>
                </c:pt>
                <c:pt idx="24">
                  <c:v>20.12808726932797</c:v>
                </c:pt>
                <c:pt idx="25">
                  <c:v>20.37670337308235</c:v>
                </c:pt>
                <c:pt idx="26">
                  <c:v>20.62794136476035</c:v>
                </c:pt>
                <c:pt idx="27">
                  <c:v>20.88453270394913</c:v>
                </c:pt>
                <c:pt idx="28">
                  <c:v>21.14383852448648</c:v>
                </c:pt>
                <c:pt idx="29">
                  <c:v>21.40588530982112</c:v>
                </c:pt>
                <c:pt idx="30">
                  <c:v>21.3072572117765</c:v>
                </c:pt>
                <c:pt idx="31">
                  <c:v>21.46790903248175</c:v>
                </c:pt>
                <c:pt idx="32">
                  <c:v>21.7286540950526</c:v>
                </c:pt>
                <c:pt idx="33">
                  <c:v>23.15180385938881</c:v>
                </c:pt>
                <c:pt idx="34">
                  <c:v>23.44657454353161</c:v>
                </c:pt>
                <c:pt idx="35">
                  <c:v>23.72498716109354</c:v>
                </c:pt>
                <c:pt idx="36">
                  <c:v>23.74772841744578</c:v>
                </c:pt>
                <c:pt idx="37">
                  <c:v>23.8040230588363</c:v>
                </c:pt>
                <c:pt idx="38">
                  <c:v>23.51340408734218</c:v>
                </c:pt>
                <c:pt idx="39">
                  <c:v>23.33260073463484</c:v>
                </c:pt>
                <c:pt idx="40">
                  <c:v>23.35822303200115</c:v>
                </c:pt>
                <c:pt idx="41">
                  <c:v>24.06543089050425</c:v>
                </c:pt>
                <c:pt idx="42">
                  <c:v>24.44447186127384</c:v>
                </c:pt>
                <c:pt idx="43">
                  <c:v>24.73510223333377</c:v>
                </c:pt>
                <c:pt idx="44">
                  <c:v>26.0195140862999</c:v>
                </c:pt>
                <c:pt idx="45">
                  <c:v>27.27952074814399</c:v>
                </c:pt>
                <c:pt idx="46">
                  <c:v>27.53215984861902</c:v>
                </c:pt>
                <c:pt idx="47">
                  <c:v>27.77827797710663</c:v>
                </c:pt>
                <c:pt idx="48">
                  <c:v>27.53490155774043</c:v>
                </c:pt>
                <c:pt idx="49">
                  <c:v>27.29365745491136</c:v>
                </c:pt>
                <c:pt idx="50">
                  <c:v>27.05452698655554</c:v>
                </c:pt>
                <c:pt idx="51">
                  <c:v>26.34700932491649</c:v>
                </c:pt>
                <c:pt idx="52">
                  <c:v>25.64981258436529</c:v>
                </c:pt>
                <c:pt idx="53">
                  <c:v>24.9628102240836</c:v>
                </c:pt>
                <c:pt idx="54">
                  <c:v>24.74410122510741</c:v>
                </c:pt>
                <c:pt idx="55">
                  <c:v>24.5273084216959</c:v>
                </c:pt>
                <c:pt idx="56">
                  <c:v>24.76264493318206</c:v>
                </c:pt>
                <c:pt idx="57">
                  <c:v>24.99197492761487</c:v>
                </c:pt>
                <c:pt idx="58">
                  <c:v>25.21538559100684</c:v>
                </c:pt>
                <c:pt idx="59">
                  <c:v>24.55596431709057</c:v>
                </c:pt>
                <c:pt idx="60">
                  <c:v>24.77547735254297</c:v>
                </c:pt>
                <c:pt idx="61">
                  <c:v>24.98925894265254</c:v>
                </c:pt>
                <c:pt idx="62">
                  <c:v>24.77031821604992</c:v>
                </c:pt>
                <c:pt idx="63">
                  <c:v>24.97662840001487</c:v>
                </c:pt>
                <c:pt idx="64">
                  <c:v>23.49892723280674</c:v>
                </c:pt>
                <c:pt idx="65">
                  <c:v>25.67673766015485</c:v>
                </c:pt>
                <c:pt idx="66">
                  <c:v>26.03261790209429</c:v>
                </c:pt>
                <c:pt idx="67">
                  <c:v>26.39243372155515</c:v>
                </c:pt>
                <c:pt idx="68">
                  <c:v>26.75622445465117</c:v>
                </c:pt>
                <c:pt idx="69">
                  <c:v>27.12402980862859</c:v>
                </c:pt>
                <c:pt idx="70">
                  <c:v>27.49588986523942</c:v>
                </c:pt>
                <c:pt idx="71">
                  <c:v>27.87184508414465</c:v>
                </c:pt>
                <c:pt idx="72">
                  <c:v>28.25193630634752</c:v>
                </c:pt>
                <c:pt idx="73">
                  <c:v>28.63620475765728</c:v>
                </c:pt>
                <c:pt idx="74">
                  <c:v>28.15643327520295</c:v>
                </c:pt>
                <c:pt idx="75">
                  <c:v>28.9707075192099</c:v>
                </c:pt>
                <c:pt idx="76">
                  <c:v>29.00145868213243</c:v>
                </c:pt>
                <c:pt idx="77">
                  <c:v>29.49368217208275</c:v>
                </c:pt>
                <c:pt idx="78">
                  <c:v>29.23155908242804</c:v>
                </c:pt>
                <c:pt idx="79">
                  <c:v>29.49875204226744</c:v>
                </c:pt>
                <c:pt idx="80">
                  <c:v>30.7012654495168</c:v>
                </c:pt>
                <c:pt idx="81">
                  <c:v>31.04087210347365</c:v>
                </c:pt>
                <c:pt idx="82">
                  <c:v>31.92993285393939</c:v>
                </c:pt>
                <c:pt idx="83">
                  <c:v>33.21689838617808</c:v>
                </c:pt>
                <c:pt idx="84">
                  <c:v>32.42792876471115</c:v>
                </c:pt>
              </c:numCache>
            </c:numRef>
          </c:val>
        </c:ser>
        <c:marker val="1"/>
        <c:axId val="514660904"/>
        <c:axId val="514650536"/>
      </c:lineChart>
      <c:catAx>
        <c:axId val="514660904"/>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4650536"/>
        <c:crosses val="autoZero"/>
        <c:auto val="1"/>
        <c:lblAlgn val="ctr"/>
        <c:lblOffset val="100"/>
        <c:tickLblSkip val="5"/>
        <c:tickMarkSkip val="10"/>
      </c:catAx>
      <c:valAx>
        <c:axId val="514650536"/>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4660904"/>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1140642303433"/>
          <c:y val="0.135179153094463"/>
          <c:w val="0.275747508305648"/>
          <c:h val="0.23941368078175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Lemberg</a:t>
            </a:r>
          </a:p>
        </c:rich>
      </c:tx>
      <c:layout>
        <c:manualLayout>
          <c:xMode val="edge"/>
          <c:yMode val="edge"/>
          <c:x val="0.458471760797342"/>
          <c:y val="0.0195439739413681"/>
        </c:manualLayout>
      </c:layout>
      <c:spPr>
        <a:noFill/>
        <a:ln w="25400">
          <a:noFill/>
        </a:ln>
      </c:spPr>
    </c:title>
    <c:plotArea>
      <c:layout>
        <c:manualLayout>
          <c:layoutTarget val="inner"/>
          <c:xMode val="edge"/>
          <c:yMode val="edge"/>
          <c:x val="0.0509413067552602"/>
          <c:y val="0.0928338762214984"/>
          <c:w val="0.929125138427464"/>
          <c:h val="0.838762214983714"/>
        </c:manualLayout>
      </c:layout>
      <c:lineChart>
        <c:grouping val="standard"/>
        <c:ser>
          <c:idx val="0"/>
          <c:order val="0"/>
          <c:tx>
            <c:strRef>
              <c:f>Definitive!$BM$5</c:f>
              <c:strCache>
                <c:ptCount val="1"/>
                <c:pt idx="0">
                  <c:v>data trend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678848283499449"/>
                  <c:y val="0.198697068403909"/>
                </c:manualLayout>
              </c:layout>
              <c:numFmt formatCode="General" sourceLinked="0"/>
              <c:spPr>
                <a:noFill/>
                <a:ln w="25400">
                  <a:noFill/>
                </a:ln>
              </c:spPr>
              <c:txPr>
                <a:bodyPr/>
                <a:lstStyle/>
                <a:p>
                  <a:pPr>
                    <a:defRPr sz="1025"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Definitive!$BM$12:$BM$96</c:f>
              <c:numCache>
                <c:formatCode>General</c:formatCode>
                <c:ptCount val="85"/>
                <c:pt idx="26" formatCode="0.00">
                  <c:v>46.55985540505149</c:v>
                </c:pt>
                <c:pt idx="29" formatCode="0.00">
                  <c:v>46.66780973626345</c:v>
                </c:pt>
                <c:pt idx="75" formatCode="0.00">
                  <c:v>99.89862733423746</c:v>
                </c:pt>
                <c:pt idx="76" formatCode="0.00">
                  <c:v>97.9601064600849</c:v>
                </c:pt>
              </c:numCache>
            </c:numRef>
          </c:val>
        </c:ser>
        <c:ser>
          <c:idx val="1"/>
          <c:order val="1"/>
          <c:tx>
            <c:strRef>
              <c:f>Definitive!$BO$5</c:f>
              <c:strCache>
                <c:ptCount val="1"/>
                <c:pt idx="0">
                  <c:v>imputed rent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Definitive!$BO$12:$BO$96</c:f>
              <c:numCache>
                <c:formatCode>0.00</c:formatCode>
                <c:ptCount val="85"/>
                <c:pt idx="0">
                  <c:v>34.20900749133823</c:v>
                </c:pt>
                <c:pt idx="1">
                  <c:v>33.6794233159003</c:v>
                </c:pt>
                <c:pt idx="2">
                  <c:v>33.24169606534407</c:v>
                </c:pt>
                <c:pt idx="3">
                  <c:v>32.82810779915814</c:v>
                </c:pt>
                <c:pt idx="4">
                  <c:v>32.50675882531883</c:v>
                </c:pt>
                <c:pt idx="5">
                  <c:v>32.50043420481896</c:v>
                </c:pt>
                <c:pt idx="6">
                  <c:v>32.50141967986075</c:v>
                </c:pt>
                <c:pt idx="7">
                  <c:v>32.90635715001047</c:v>
                </c:pt>
                <c:pt idx="8">
                  <c:v>33.4526045423535</c:v>
                </c:pt>
                <c:pt idx="9">
                  <c:v>34.23304767147472</c:v>
                </c:pt>
                <c:pt idx="10">
                  <c:v>34.68997588006184</c:v>
                </c:pt>
                <c:pt idx="11">
                  <c:v>35.38027556166401</c:v>
                </c:pt>
                <c:pt idx="12">
                  <c:v>36.13006761375163</c:v>
                </c:pt>
                <c:pt idx="13">
                  <c:v>36.9988780610097</c:v>
                </c:pt>
                <c:pt idx="14">
                  <c:v>37.24388627897237</c:v>
                </c:pt>
                <c:pt idx="15">
                  <c:v>37.34030836151057</c:v>
                </c:pt>
                <c:pt idx="16">
                  <c:v>38.25339305534064</c:v>
                </c:pt>
                <c:pt idx="17">
                  <c:v>39.1591273938571</c:v>
                </c:pt>
                <c:pt idx="18">
                  <c:v>39.482222290661</c:v>
                </c:pt>
                <c:pt idx="19">
                  <c:v>38.3332389008962</c:v>
                </c:pt>
                <c:pt idx="20">
                  <c:v>37.396860352381</c:v>
                </c:pt>
                <c:pt idx="21">
                  <c:v>36.90350915682826</c:v>
                </c:pt>
                <c:pt idx="22">
                  <c:v>37.2891666321378</c:v>
                </c:pt>
                <c:pt idx="23">
                  <c:v>38.47543966453726</c:v>
                </c:pt>
                <c:pt idx="24">
                  <c:v>39.57264375924589</c:v>
                </c:pt>
                <c:pt idx="25">
                  <c:v>40.31905025880826</c:v>
                </c:pt>
                <c:pt idx="26">
                  <c:v>42.2325708787355</c:v>
                </c:pt>
                <c:pt idx="27">
                  <c:v>41.22852521123603</c:v>
                </c:pt>
                <c:pt idx="28">
                  <c:v>41.70444553036153</c:v>
                </c:pt>
                <c:pt idx="29">
                  <c:v>44.90106882755565</c:v>
                </c:pt>
                <c:pt idx="30">
                  <c:v>45.50366050126043</c:v>
                </c:pt>
                <c:pt idx="31">
                  <c:v>47.13440257075318</c:v>
                </c:pt>
                <c:pt idx="32">
                  <c:v>49.34938035757057</c:v>
                </c:pt>
                <c:pt idx="33">
                  <c:v>51.89528446858552</c:v>
                </c:pt>
                <c:pt idx="34">
                  <c:v>54.47780571362414</c:v>
                </c:pt>
                <c:pt idx="35">
                  <c:v>55.83673992104271</c:v>
                </c:pt>
                <c:pt idx="36">
                  <c:v>56.88376018268612</c:v>
                </c:pt>
                <c:pt idx="37">
                  <c:v>56.68717546847841</c:v>
                </c:pt>
                <c:pt idx="38">
                  <c:v>56.75680292491593</c:v>
                </c:pt>
                <c:pt idx="39">
                  <c:v>57.34458580162138</c:v>
                </c:pt>
                <c:pt idx="40">
                  <c:v>58.68496916604956</c:v>
                </c:pt>
                <c:pt idx="41">
                  <c:v>61.54453084654567</c:v>
                </c:pt>
                <c:pt idx="42">
                  <c:v>61.71306504175515</c:v>
                </c:pt>
                <c:pt idx="43">
                  <c:v>66.8444162718337</c:v>
                </c:pt>
                <c:pt idx="44">
                  <c:v>77.09043505765108</c:v>
                </c:pt>
                <c:pt idx="45">
                  <c:v>76.62551593785865</c:v>
                </c:pt>
                <c:pt idx="46">
                  <c:v>76.48678548039082</c:v>
                </c:pt>
                <c:pt idx="47">
                  <c:v>75.79272997031505</c:v>
                </c:pt>
                <c:pt idx="48">
                  <c:v>74.82871436845481</c:v>
                </c:pt>
                <c:pt idx="49">
                  <c:v>74.16357753075243</c:v>
                </c:pt>
                <c:pt idx="50">
                  <c:v>73.25826618187173</c:v>
                </c:pt>
                <c:pt idx="51">
                  <c:v>72.93250516866115</c:v>
                </c:pt>
                <c:pt idx="52">
                  <c:v>73.55845867836045</c:v>
                </c:pt>
                <c:pt idx="53">
                  <c:v>74.55985639280392</c:v>
                </c:pt>
                <c:pt idx="54">
                  <c:v>75.97231142310842</c:v>
                </c:pt>
                <c:pt idx="55">
                  <c:v>76.55413867259541</c:v>
                </c:pt>
                <c:pt idx="56">
                  <c:v>76.45897037805311</c:v>
                </c:pt>
                <c:pt idx="57">
                  <c:v>76.15655909475235</c:v>
                </c:pt>
                <c:pt idx="58">
                  <c:v>75.6179047641086</c:v>
                </c:pt>
                <c:pt idx="59">
                  <c:v>75.23224825195243</c:v>
                </c:pt>
                <c:pt idx="60">
                  <c:v>75.698223998188</c:v>
                </c:pt>
                <c:pt idx="61">
                  <c:v>75.82222129582495</c:v>
                </c:pt>
                <c:pt idx="62">
                  <c:v>76.31725885567844</c:v>
                </c:pt>
                <c:pt idx="63">
                  <c:v>77.20381286509416</c:v>
                </c:pt>
                <c:pt idx="64">
                  <c:v>78.36580739258845</c:v>
                </c:pt>
                <c:pt idx="65">
                  <c:v>80.96273448075692</c:v>
                </c:pt>
                <c:pt idx="66">
                  <c:v>82.16222653975242</c:v>
                </c:pt>
                <c:pt idx="67">
                  <c:v>80.8776503986694</c:v>
                </c:pt>
                <c:pt idx="68">
                  <c:v>83.45156938655405</c:v>
                </c:pt>
                <c:pt idx="69">
                  <c:v>83.8482586153006</c:v>
                </c:pt>
                <c:pt idx="70">
                  <c:v>81.48529175971782</c:v>
                </c:pt>
                <c:pt idx="71">
                  <c:v>81.49358463244634</c:v>
                </c:pt>
                <c:pt idx="72">
                  <c:v>80.33608528336812</c:v>
                </c:pt>
                <c:pt idx="73">
                  <c:v>82.9356262798081</c:v>
                </c:pt>
                <c:pt idx="74">
                  <c:v>84.17755567295593</c:v>
                </c:pt>
                <c:pt idx="75">
                  <c:v>85.96692014090668</c:v>
                </c:pt>
                <c:pt idx="76">
                  <c:v>86.15311855331701</c:v>
                </c:pt>
                <c:pt idx="77">
                  <c:v>88.84590998040842</c:v>
                </c:pt>
                <c:pt idx="78">
                  <c:v>88.59563094883714</c:v>
                </c:pt>
                <c:pt idx="79">
                  <c:v>90.13916933998139</c:v>
                </c:pt>
                <c:pt idx="80">
                  <c:v>94.9148149192383</c:v>
                </c:pt>
                <c:pt idx="81">
                  <c:v>96.77210318440522</c:v>
                </c:pt>
                <c:pt idx="82">
                  <c:v>100.5707763984318</c:v>
                </c:pt>
                <c:pt idx="83">
                  <c:v>105.823948825956</c:v>
                </c:pt>
                <c:pt idx="84">
                  <c:v>103.7898112876158</c:v>
                </c:pt>
              </c:numCache>
            </c:numRef>
          </c:val>
        </c:ser>
        <c:ser>
          <c:idx val="2"/>
          <c:order val="2"/>
          <c:tx>
            <c:strRef>
              <c:f>Definitive!$BL$5</c:f>
              <c:strCache>
                <c:ptCount val="1"/>
                <c:pt idx="0">
                  <c:v>data</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Definitive!$BL$12:$BL$96</c:f>
              <c:numCache>
                <c:formatCode>General</c:formatCode>
                <c:ptCount val="85"/>
                <c:pt idx="26" formatCode="0.00">
                  <c:v>42.72674583614443</c:v>
                </c:pt>
                <c:pt idx="29" formatCode="0.00">
                  <c:v>43.26789367663298</c:v>
                </c:pt>
                <c:pt idx="75" formatCode="0.00">
                  <c:v>90.46388397346655</c:v>
                </c:pt>
                <c:pt idx="76" formatCode="0.00">
                  <c:v>88.75716971669891</c:v>
                </c:pt>
              </c:numCache>
            </c:numRef>
          </c:val>
        </c:ser>
        <c:marker val="1"/>
        <c:axId val="514582440"/>
        <c:axId val="514588232"/>
      </c:lineChart>
      <c:catAx>
        <c:axId val="514582440"/>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514588232"/>
        <c:crosses val="autoZero"/>
        <c:auto val="1"/>
        <c:lblAlgn val="ctr"/>
        <c:lblOffset val="100"/>
        <c:tickLblSkip val="5"/>
        <c:tickMarkSkip val="10"/>
      </c:catAx>
      <c:valAx>
        <c:axId val="51458823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514582440"/>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0919158361018826"/>
          <c:y val="0.135179153094463"/>
          <c:w val="0.258028792912514"/>
          <c:h val="0.273615635179153"/>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Krakow</a:t>
            </a:r>
          </a:p>
        </c:rich>
      </c:tx>
      <c:layout>
        <c:manualLayout>
          <c:xMode val="edge"/>
          <c:yMode val="edge"/>
          <c:x val="0.462901439645626"/>
          <c:y val="0.0"/>
        </c:manualLayout>
      </c:layout>
      <c:spPr>
        <a:noFill/>
        <a:ln w="25400">
          <a:noFill/>
        </a:ln>
      </c:spPr>
    </c:title>
    <c:plotArea>
      <c:layout>
        <c:manualLayout>
          <c:layoutTarget val="inner"/>
          <c:xMode val="edge"/>
          <c:yMode val="edge"/>
          <c:x val="0.053156146179402"/>
          <c:y val="0.0456026058631922"/>
          <c:w val="0.926910299003322"/>
          <c:h val="0.881107491856678"/>
        </c:manualLayout>
      </c:layout>
      <c:lineChart>
        <c:grouping val="standard"/>
        <c:ser>
          <c:idx val="0"/>
          <c:order val="0"/>
          <c:tx>
            <c:strRef>
              <c:f>Definitive!$BQ$5</c:f>
              <c:strCache>
                <c:ptCount val="1"/>
                <c:pt idx="0">
                  <c:v>data trend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69545957918051"/>
                  <c:y val="0.151465798045603"/>
                </c:manualLayout>
              </c:layout>
              <c:numFmt formatCode="General"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Definitive!$BQ$12:$BQ$96</c:f>
              <c:numCache>
                <c:formatCode>General</c:formatCode>
                <c:ptCount val="85"/>
                <c:pt idx="26" formatCode="0.00">
                  <c:v>30.26804305744853</c:v>
                </c:pt>
                <c:pt idx="29" formatCode="0.00">
                  <c:v>36.45918506762839</c:v>
                </c:pt>
                <c:pt idx="75" formatCode="0.00">
                  <c:v>80.99421530643355</c:v>
                </c:pt>
              </c:numCache>
            </c:numRef>
          </c:val>
        </c:ser>
        <c:ser>
          <c:idx val="1"/>
          <c:order val="1"/>
          <c:tx>
            <c:strRef>
              <c:f>Definitive!$BS$5</c:f>
              <c:strCache>
                <c:ptCount val="1"/>
                <c:pt idx="0">
                  <c:v>imputed rent</c:v>
                </c:pt>
              </c:strCache>
            </c:strRef>
          </c:tx>
          <c:spPr>
            <a:ln w="12700">
              <a:solidFill>
                <a:srgbClr val="FF00FF"/>
              </a:solidFill>
              <a:prstDash val="solid"/>
            </a:ln>
          </c:spPr>
          <c:marker>
            <c:symbol val="square"/>
            <c:size val="5"/>
            <c:spPr>
              <a:noFill/>
              <a:ln>
                <a:solidFill>
                  <a:srgbClr val="FF00FF"/>
                </a:solidFill>
                <a:prstDash val="solid"/>
              </a:ln>
            </c:spPr>
          </c:marker>
          <c:val>
            <c:numRef>
              <c:f>Definitive!$BS$12:$BS$96</c:f>
              <c:numCache>
                <c:formatCode>0.00</c:formatCode>
                <c:ptCount val="85"/>
                <c:pt idx="0">
                  <c:v>21.39229235464204</c:v>
                </c:pt>
                <c:pt idx="1">
                  <c:v>21.24529009471351</c:v>
                </c:pt>
                <c:pt idx="2">
                  <c:v>21.31125268319423</c:v>
                </c:pt>
                <c:pt idx="3">
                  <c:v>21.05351976884124</c:v>
                </c:pt>
                <c:pt idx="4">
                  <c:v>21.22183674732976</c:v>
                </c:pt>
                <c:pt idx="5">
                  <c:v>20.95514776681904</c:v>
                </c:pt>
                <c:pt idx="6">
                  <c:v>20.67055655675369</c:v>
                </c:pt>
                <c:pt idx="7">
                  <c:v>20.36747706199448</c:v>
                </c:pt>
                <c:pt idx="8">
                  <c:v>20.33560086395324</c:v>
                </c:pt>
                <c:pt idx="9">
                  <c:v>20.29509378588917</c:v>
                </c:pt>
                <c:pt idx="10">
                  <c:v>20.24563808207898</c:v>
                </c:pt>
                <c:pt idx="11">
                  <c:v>20.67533396622925</c:v>
                </c:pt>
                <c:pt idx="12">
                  <c:v>21.11405667069855</c:v>
                </c:pt>
                <c:pt idx="13">
                  <c:v>21.56199422927247</c:v>
                </c:pt>
                <c:pt idx="14">
                  <c:v>21.75755924632194</c:v>
                </c:pt>
                <c:pt idx="15">
                  <c:v>21.95273757220189</c:v>
                </c:pt>
                <c:pt idx="16">
                  <c:v>22.14744325821492</c:v>
                </c:pt>
                <c:pt idx="17">
                  <c:v>22.6417492688327</c:v>
                </c:pt>
                <c:pt idx="18">
                  <c:v>23.05704208077835</c:v>
                </c:pt>
                <c:pt idx="19">
                  <c:v>23.22024297581253</c:v>
                </c:pt>
                <c:pt idx="20">
                  <c:v>23.38845251478514</c:v>
                </c:pt>
                <c:pt idx="21">
                  <c:v>24.67981929603181</c:v>
                </c:pt>
                <c:pt idx="22">
                  <c:v>26.01194970472535</c:v>
                </c:pt>
                <c:pt idx="23">
                  <c:v>27.38592915493304</c:v>
                </c:pt>
                <c:pt idx="24">
                  <c:v>28.80286964010841</c:v>
                </c:pt>
                <c:pt idx="25">
                  <c:v>30.26391035221645</c:v>
                </c:pt>
                <c:pt idx="26">
                  <c:v>31.77021831480843</c:v>
                </c:pt>
                <c:pt idx="27">
                  <c:v>32.34463195333213</c:v>
                </c:pt>
                <c:pt idx="28">
                  <c:v>32.92939939949407</c:v>
                </c:pt>
                <c:pt idx="29">
                  <c:v>33.52470664169694</c:v>
                </c:pt>
                <c:pt idx="30">
                  <c:v>34.16123305337943</c:v>
                </c:pt>
                <c:pt idx="31">
                  <c:v>34.97383940042712</c:v>
                </c:pt>
                <c:pt idx="32">
                  <c:v>36.4998983044666</c:v>
                </c:pt>
                <c:pt idx="33">
                  <c:v>38.67086783942354</c:v>
                </c:pt>
                <c:pt idx="34">
                  <c:v>39.5794754621578</c:v>
                </c:pt>
                <c:pt idx="35">
                  <c:v>40.0600411509893</c:v>
                </c:pt>
                <c:pt idx="36">
                  <c:v>40.60523330517258</c:v>
                </c:pt>
                <c:pt idx="37">
                  <c:v>40.54186199450974</c:v>
                </c:pt>
                <c:pt idx="38">
                  <c:v>40.66885602712174</c:v>
                </c:pt>
                <c:pt idx="39">
                  <c:v>41.16817472448556</c:v>
                </c:pt>
                <c:pt idx="40">
                  <c:v>42.92492864936475</c:v>
                </c:pt>
                <c:pt idx="41">
                  <c:v>44.35156778630513</c:v>
                </c:pt>
                <c:pt idx="42">
                  <c:v>44.76334438638814</c:v>
                </c:pt>
                <c:pt idx="43">
                  <c:v>48.05829407106234</c:v>
                </c:pt>
                <c:pt idx="44">
                  <c:v>52.69094839107165</c:v>
                </c:pt>
                <c:pt idx="45">
                  <c:v>56.63072348334887</c:v>
                </c:pt>
                <c:pt idx="46">
                  <c:v>58.53606005172924</c:v>
                </c:pt>
                <c:pt idx="47">
                  <c:v>59.76207285506408</c:v>
                </c:pt>
                <c:pt idx="48">
                  <c:v>60.31281049266409</c:v>
                </c:pt>
                <c:pt idx="49">
                  <c:v>59.52350202340151</c:v>
                </c:pt>
                <c:pt idx="50">
                  <c:v>58.73710686358394</c:v>
                </c:pt>
                <c:pt idx="51">
                  <c:v>57.95361652254584</c:v>
                </c:pt>
                <c:pt idx="52">
                  <c:v>57.17302253192046</c:v>
                </c:pt>
                <c:pt idx="53">
                  <c:v>55.73184213446003</c:v>
                </c:pt>
                <c:pt idx="54">
                  <c:v>55.6204898396034</c:v>
                </c:pt>
                <c:pt idx="55">
                  <c:v>55.50936002678028</c:v>
                </c:pt>
                <c:pt idx="56">
                  <c:v>56.05795763541737</c:v>
                </c:pt>
                <c:pt idx="57">
                  <c:v>55.94595376135523</c:v>
                </c:pt>
                <c:pt idx="58">
                  <c:v>57.80479156545975</c:v>
                </c:pt>
                <c:pt idx="59">
                  <c:v>59.00041791294282</c:v>
                </c:pt>
                <c:pt idx="60">
                  <c:v>59.53678538820624</c:v>
                </c:pt>
                <c:pt idx="61">
                  <c:v>60.7237172031229</c:v>
                </c:pt>
                <c:pt idx="62">
                  <c:v>60.60239113522658</c:v>
                </c:pt>
                <c:pt idx="63">
                  <c:v>60.4813074769756</c:v>
                </c:pt>
                <c:pt idx="64">
                  <c:v>60.36046574403516</c:v>
                </c:pt>
                <c:pt idx="65">
                  <c:v>62.46695491076365</c:v>
                </c:pt>
                <c:pt idx="66">
                  <c:v>61.8303429132211</c:v>
                </c:pt>
                <c:pt idx="67">
                  <c:v>62.3734287427682</c:v>
                </c:pt>
                <c:pt idx="68">
                  <c:v>62.522383550511</c:v>
                </c:pt>
                <c:pt idx="69">
                  <c:v>64.26069485787523</c:v>
                </c:pt>
                <c:pt idx="70">
                  <c:v>65.2111285600892</c:v>
                </c:pt>
                <c:pt idx="71">
                  <c:v>67.36582848924662</c:v>
                </c:pt>
                <c:pt idx="72">
                  <c:v>68.32907346289109</c:v>
                </c:pt>
                <c:pt idx="73">
                  <c:v>69.58326635571464</c:v>
                </c:pt>
                <c:pt idx="74">
                  <c:v>69.83010796664472</c:v>
                </c:pt>
                <c:pt idx="75">
                  <c:v>71.55021491585006</c:v>
                </c:pt>
                <c:pt idx="76">
                  <c:v>71.94220572443995</c:v>
                </c:pt>
                <c:pt idx="77">
                  <c:v>74.43605671156872</c:v>
                </c:pt>
                <c:pt idx="78">
                  <c:v>74.47172188275471</c:v>
                </c:pt>
                <c:pt idx="79">
                  <c:v>76.01964083819593</c:v>
                </c:pt>
                <c:pt idx="80">
                  <c:v>80.3118146296052</c:v>
                </c:pt>
                <c:pt idx="81">
                  <c:v>82.15401353642862</c:v>
                </c:pt>
                <c:pt idx="82">
                  <c:v>85.66108679251175</c:v>
                </c:pt>
                <c:pt idx="83">
                  <c:v>90.43341103427805</c:v>
                </c:pt>
                <c:pt idx="84">
                  <c:v>88.9882862358867</c:v>
                </c:pt>
              </c:numCache>
            </c:numRef>
          </c:val>
        </c:ser>
        <c:marker val="1"/>
        <c:axId val="514526440"/>
        <c:axId val="514517800"/>
      </c:lineChart>
      <c:catAx>
        <c:axId val="514526440"/>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14517800"/>
        <c:crosses val="autoZero"/>
        <c:auto val="1"/>
        <c:lblAlgn val="ctr"/>
        <c:lblOffset val="100"/>
        <c:tickLblSkip val="5"/>
        <c:tickMarkSkip val="10"/>
      </c:catAx>
      <c:valAx>
        <c:axId val="51451780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14526440"/>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0841638981173865"/>
          <c:y val="0.120521172638436"/>
          <c:w val="0.250276854928018"/>
          <c:h val="0.224755700325733"/>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9.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Zara</a:t>
            </a:r>
          </a:p>
        </c:rich>
      </c:tx>
      <c:layout>
        <c:manualLayout>
          <c:xMode val="edge"/>
          <c:yMode val="edge"/>
          <c:x val="0.478405315614618"/>
          <c:y val="0.0"/>
        </c:manualLayout>
      </c:layout>
      <c:spPr>
        <a:noFill/>
        <a:ln w="25400">
          <a:noFill/>
        </a:ln>
      </c:spPr>
    </c:title>
    <c:plotArea>
      <c:layout>
        <c:manualLayout>
          <c:layoutTarget val="inner"/>
          <c:xMode val="edge"/>
          <c:yMode val="edge"/>
          <c:x val="0.0730897009966778"/>
          <c:y val="0.0586319218241043"/>
          <c:w val="0.906976744186046"/>
          <c:h val="0.872964169381107"/>
        </c:manualLayout>
      </c:layout>
      <c:lineChart>
        <c:grouping val="standard"/>
        <c:ser>
          <c:idx val="0"/>
          <c:order val="0"/>
          <c:tx>
            <c:strRef>
              <c:f>Definitive!$BW$5</c:f>
              <c:strCache>
                <c:ptCount val="1"/>
                <c:pt idx="0">
                  <c:v>data trend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702104097452935"/>
                  <c:y val="0.146579804560261"/>
                </c:manualLayout>
              </c:layout>
              <c:numFmt formatCode="General"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Definitive!$BW$12:$BW$96</c:f>
              <c:numCache>
                <c:formatCode>0.00</c:formatCode>
                <c:ptCount val="85"/>
                <c:pt idx="26">
                  <c:v>21.50800493170086</c:v>
                </c:pt>
                <c:pt idx="29">
                  <c:v>20.88458068313096</c:v>
                </c:pt>
                <c:pt idx="73">
                  <c:v>92.95917199958673</c:v>
                </c:pt>
                <c:pt idx="74">
                  <c:v>95.08464919197508</c:v>
                </c:pt>
                <c:pt idx="75">
                  <c:v>96.58704625230305</c:v>
                </c:pt>
                <c:pt idx="76">
                  <c:v>96.7095245730234</c:v>
                </c:pt>
              </c:numCache>
            </c:numRef>
          </c:val>
        </c:ser>
        <c:ser>
          <c:idx val="1"/>
          <c:order val="1"/>
          <c:tx>
            <c:strRef>
              <c:f>Definitive!$BY$5</c:f>
              <c:strCache>
                <c:ptCount val="1"/>
                <c:pt idx="0">
                  <c:v>imputed rent</c:v>
                </c:pt>
              </c:strCache>
            </c:strRef>
          </c:tx>
          <c:spPr>
            <a:ln w="12700">
              <a:solidFill>
                <a:srgbClr val="FF00FF"/>
              </a:solidFill>
              <a:prstDash val="solid"/>
            </a:ln>
          </c:spPr>
          <c:marker>
            <c:symbol val="square"/>
            <c:size val="5"/>
            <c:spPr>
              <a:noFill/>
              <a:ln>
                <a:solidFill>
                  <a:srgbClr val="FF00FF"/>
                </a:solidFill>
                <a:prstDash val="solid"/>
              </a:ln>
            </c:spPr>
          </c:marker>
          <c:val>
            <c:numRef>
              <c:f>Definitive!$BY$12:$BY$96</c:f>
              <c:numCache>
                <c:formatCode>0.00</c:formatCode>
                <c:ptCount val="85"/>
                <c:pt idx="0">
                  <c:v>8.55950521319561</c:v>
                </c:pt>
                <c:pt idx="1">
                  <c:v>8.69668047658925</c:v>
                </c:pt>
                <c:pt idx="2">
                  <c:v>8.833755272322418</c:v>
                </c:pt>
                <c:pt idx="3">
                  <c:v>8.97057895934813</c:v>
                </c:pt>
                <c:pt idx="4">
                  <c:v>9.10699123634343</c:v>
                </c:pt>
                <c:pt idx="5">
                  <c:v>9.387341607432343</c:v>
                </c:pt>
                <c:pt idx="6">
                  <c:v>9.676298105929307</c:v>
                </c:pt>
                <c:pt idx="7">
                  <c:v>9.974124094618591</c:v>
                </c:pt>
                <c:pt idx="8">
                  <c:v>10.55885702294736</c:v>
                </c:pt>
                <c:pt idx="9">
                  <c:v>11.17101766583691</c:v>
                </c:pt>
                <c:pt idx="10">
                  <c:v>11.81176975172843</c:v>
                </c:pt>
                <c:pt idx="11">
                  <c:v>12.14832321430203</c:v>
                </c:pt>
                <c:pt idx="12">
                  <c:v>12.49428449941531</c:v>
                </c:pt>
                <c:pt idx="13">
                  <c:v>12.84990989086093</c:v>
                </c:pt>
                <c:pt idx="14">
                  <c:v>13.210046220275</c:v>
                </c:pt>
                <c:pt idx="15">
                  <c:v>13.58002845711432</c:v>
                </c:pt>
                <c:pt idx="16">
                  <c:v>13.96011650742039</c:v>
                </c:pt>
                <c:pt idx="17">
                  <c:v>14.54538253081667</c:v>
                </c:pt>
                <c:pt idx="18">
                  <c:v>15.15392280941404</c:v>
                </c:pt>
                <c:pt idx="19">
                  <c:v>15.7866312489266</c:v>
                </c:pt>
                <c:pt idx="20">
                  <c:v>16.44443525175919</c:v>
                </c:pt>
                <c:pt idx="21">
                  <c:v>17.05856300377246</c:v>
                </c:pt>
                <c:pt idx="22">
                  <c:v>17.69522583969027</c:v>
                </c:pt>
                <c:pt idx="23">
                  <c:v>18.35523942128612</c:v>
                </c:pt>
                <c:pt idx="24">
                  <c:v>19.03944861122113</c:v>
                </c:pt>
                <c:pt idx="25">
                  <c:v>19.74872850909138</c:v>
                </c:pt>
                <c:pt idx="26">
                  <c:v>20.48398552395975</c:v>
                </c:pt>
                <c:pt idx="27">
                  <c:v>21.24891162051117</c:v>
                </c:pt>
                <c:pt idx="28">
                  <c:v>22.04190454255749</c:v>
                </c:pt>
                <c:pt idx="29">
                  <c:v>22.86398012504515</c:v>
                </c:pt>
                <c:pt idx="30">
                  <c:v>23.31844275624548</c:v>
                </c:pt>
                <c:pt idx="31">
                  <c:v>24.07216202548226</c:v>
                </c:pt>
                <c:pt idx="32">
                  <c:v>24.96384824080279</c:v>
                </c:pt>
                <c:pt idx="33">
                  <c:v>27.25316200372151</c:v>
                </c:pt>
                <c:pt idx="34">
                  <c:v>28.27905041635868</c:v>
                </c:pt>
                <c:pt idx="35">
                  <c:v>29.31870348492535</c:v>
                </c:pt>
                <c:pt idx="36">
                  <c:v>30.06866902743765</c:v>
                </c:pt>
                <c:pt idx="37">
                  <c:v>30.88131954739668</c:v>
                </c:pt>
                <c:pt idx="38">
                  <c:v>31.25462916399565</c:v>
                </c:pt>
                <c:pt idx="39">
                  <c:v>31.77717958391417</c:v>
                </c:pt>
                <c:pt idx="40">
                  <c:v>32.59457747627435</c:v>
                </c:pt>
                <c:pt idx="41">
                  <c:v>34.407455174748</c:v>
                </c:pt>
                <c:pt idx="42">
                  <c:v>35.80906035167942</c:v>
                </c:pt>
                <c:pt idx="43">
                  <c:v>37.12610017542198</c:v>
                </c:pt>
                <c:pt idx="44">
                  <c:v>40.01457054893454</c:v>
                </c:pt>
                <c:pt idx="45">
                  <c:v>42.98422200149524</c:v>
                </c:pt>
                <c:pt idx="46">
                  <c:v>44.4494071166606</c:v>
                </c:pt>
                <c:pt idx="47">
                  <c:v>45.94987832276</c:v>
                </c:pt>
                <c:pt idx="48">
                  <c:v>46.66764979534987</c:v>
                </c:pt>
                <c:pt idx="49">
                  <c:v>47.3966333952765</c:v>
                </c:pt>
                <c:pt idx="50">
                  <c:v>48.13700426435624</c:v>
                </c:pt>
                <c:pt idx="51">
                  <c:v>48.03123957358051</c:v>
                </c:pt>
                <c:pt idx="52">
                  <c:v>47.91042483256835</c:v>
                </c:pt>
                <c:pt idx="53">
                  <c:v>47.77411566264008</c:v>
                </c:pt>
                <c:pt idx="54">
                  <c:v>48.52038308711478</c:v>
                </c:pt>
                <c:pt idx="55">
                  <c:v>49.27830776701132</c:v>
                </c:pt>
                <c:pt idx="56">
                  <c:v>50.97488794177563</c:v>
                </c:pt>
                <c:pt idx="57">
                  <c:v>52.71244752949863</c:v>
                </c:pt>
                <c:pt idx="58">
                  <c:v>54.49185280960624</c:v>
                </c:pt>
                <c:pt idx="59">
                  <c:v>54.37212550105679</c:v>
                </c:pt>
                <c:pt idx="60">
                  <c:v>56.20755625302691</c:v>
                </c:pt>
                <c:pt idx="61">
                  <c:v>58.08706138661874</c:v>
                </c:pt>
                <c:pt idx="62">
                  <c:v>58.99442473798676</c:v>
                </c:pt>
                <c:pt idx="63">
                  <c:v>60.9489956075201</c:v>
                </c:pt>
                <c:pt idx="64">
                  <c:v>58.75355275744891</c:v>
                </c:pt>
                <c:pt idx="65">
                  <c:v>65.77779279292157</c:v>
                </c:pt>
                <c:pt idx="66">
                  <c:v>68.32987911588944</c:v>
                </c:pt>
                <c:pt idx="67">
                  <c:v>70.9783017260341</c:v>
                </c:pt>
                <c:pt idx="68">
                  <c:v>73.72662452533288</c:v>
                </c:pt>
                <c:pt idx="69">
                  <c:v>76.57854123923295</c:v>
                </c:pt>
                <c:pt idx="70">
                  <c:v>79.53788008837886</c:v>
                </c:pt>
                <c:pt idx="71">
                  <c:v>82.60860862679789</c:v>
                </c:pt>
                <c:pt idx="72">
                  <c:v>85.79483875242606</c:v>
                </c:pt>
                <c:pt idx="73">
                  <c:v>89.10083189606328</c:v>
                </c:pt>
                <c:pt idx="74">
                  <c:v>89.76298685453459</c:v>
                </c:pt>
                <c:pt idx="75">
                  <c:v>94.63071319724185</c:v>
                </c:pt>
                <c:pt idx="76">
                  <c:v>97.0613236503203</c:v>
                </c:pt>
                <c:pt idx="77">
                  <c:v>101.1366861336356</c:v>
                </c:pt>
                <c:pt idx="78">
                  <c:v>102.7034561619995</c:v>
                </c:pt>
                <c:pt idx="79">
                  <c:v>106.1915790152012</c:v>
                </c:pt>
                <c:pt idx="80">
                  <c:v>113.2390110314602</c:v>
                </c:pt>
                <c:pt idx="81">
                  <c:v>117.3078462952758</c:v>
                </c:pt>
                <c:pt idx="82">
                  <c:v>123.6358754098141</c:v>
                </c:pt>
                <c:pt idx="83">
                  <c:v>131.7828625173472</c:v>
                </c:pt>
                <c:pt idx="84">
                  <c:v>131.8173040448775</c:v>
                </c:pt>
              </c:numCache>
            </c:numRef>
          </c:val>
        </c:ser>
        <c:marker val="1"/>
        <c:axId val="514476568"/>
        <c:axId val="514462728"/>
      </c:lineChart>
      <c:catAx>
        <c:axId val="514476568"/>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4462728"/>
        <c:crosses val="autoZero"/>
        <c:auto val="1"/>
        <c:lblAlgn val="ctr"/>
        <c:lblOffset val="100"/>
        <c:tickLblSkip val="5"/>
        <c:tickMarkSkip val="10"/>
      </c:catAx>
      <c:valAx>
        <c:axId val="51446272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4476568"/>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0897009966777409"/>
          <c:y val="0.148208469055375"/>
          <c:w val="0.255813953488372"/>
          <c:h val="0.25244299674267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2"/>
  <c:chart>
    <c:plotArea>
      <c:layout>
        <c:manualLayout>
          <c:layoutTarget val="inner"/>
          <c:xMode val="edge"/>
          <c:yMode val="edge"/>
          <c:x val="0.11978221415608"/>
          <c:y val="0.0776119402985075"/>
          <c:w val="0.577132486388386"/>
          <c:h val="0.788059701492537"/>
        </c:manualLayout>
      </c:layout>
      <c:scatterChart>
        <c:scatterStyle val="lineMarker"/>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0.157380181093943"/>
                  <c:y val="-0.0215086809088799"/>
                </c:manualLayout>
              </c:layout>
              <c:numFmt formatCode="General"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trendlineLbl>
          </c:trendline>
          <c:xVal>
            <c:numRef>
              <c:f>'Comparisons 1910-1914'!$D$6:$D$22</c:f>
              <c:numCache>
                <c:formatCode>0.00</c:formatCode>
                <c:ptCount val="17"/>
                <c:pt idx="0">
                  <c:v>515.1121030379672</c:v>
                </c:pt>
                <c:pt idx="1">
                  <c:v>159.0456529565296</c:v>
                </c:pt>
                <c:pt idx="2">
                  <c:v>223.8227116729658</c:v>
                </c:pt>
                <c:pt idx="3">
                  <c:v>272.4404394463978</c:v>
                </c:pt>
                <c:pt idx="4">
                  <c:v>240.5976789168279</c:v>
                </c:pt>
                <c:pt idx="5">
                  <c:v>289.8029316221536</c:v>
                </c:pt>
                <c:pt idx="6">
                  <c:v>193.7612385421692</c:v>
                </c:pt>
                <c:pt idx="7">
                  <c:v>452.9346984219189</c:v>
                </c:pt>
                <c:pt idx="8">
                  <c:v>189.668743301179</c:v>
                </c:pt>
                <c:pt idx="9">
                  <c:v>209.0536537195524</c:v>
                </c:pt>
                <c:pt idx="10">
                  <c:v>228.8015299863435</c:v>
                </c:pt>
                <c:pt idx="12">
                  <c:v>173.3872188209396</c:v>
                </c:pt>
                <c:pt idx="13">
                  <c:v>283.4588863542099</c:v>
                </c:pt>
                <c:pt idx="15">
                  <c:v>323.2179679445122</c:v>
                </c:pt>
                <c:pt idx="16">
                  <c:v>301.9056921780434</c:v>
                </c:pt>
              </c:numCache>
            </c:numRef>
          </c:xVal>
          <c:yVal>
            <c:numRef>
              <c:f>'Comparisons 1910-1914'!$E$6:$E$22</c:f>
              <c:numCache>
                <c:formatCode>0.00</c:formatCode>
                <c:ptCount val="17"/>
                <c:pt idx="0">
                  <c:v>223.0</c:v>
                </c:pt>
                <c:pt idx="1">
                  <c:v>92.14993425840751</c:v>
                </c:pt>
                <c:pt idx="2">
                  <c:v>120.2105794535816</c:v>
                </c:pt>
                <c:pt idx="3">
                  <c:v>142.7036195514333</c:v>
                </c:pt>
                <c:pt idx="4">
                  <c:v>104.532400413178</c:v>
                </c:pt>
                <c:pt idx="5">
                  <c:v>132.714366182833</c:v>
                </c:pt>
                <c:pt idx="6">
                  <c:v>83.02261141567825</c:v>
                </c:pt>
                <c:pt idx="7">
                  <c:v>154.4170970413308</c:v>
                </c:pt>
                <c:pt idx="8">
                  <c:v>76.04936011092786</c:v>
                </c:pt>
                <c:pt idx="9">
                  <c:v>228.3985739624292</c:v>
                </c:pt>
                <c:pt idx="10">
                  <c:v>135.0495256965195</c:v>
                </c:pt>
                <c:pt idx="11">
                  <c:v>129.6868179238627</c:v>
                </c:pt>
                <c:pt idx="12">
                  <c:v>32.42792876471115</c:v>
                </c:pt>
                <c:pt idx="13">
                  <c:v>103.7898112876158</c:v>
                </c:pt>
                <c:pt idx="14">
                  <c:v>88.9882862358867</c:v>
                </c:pt>
                <c:pt idx="15">
                  <c:v>74.77662515765415</c:v>
                </c:pt>
                <c:pt idx="16">
                  <c:v>131.8173040448775</c:v>
                </c:pt>
              </c:numCache>
            </c:numRef>
          </c:yVal>
        </c:ser>
        <c:axId val="512044600"/>
        <c:axId val="511756440"/>
      </c:scatterChart>
      <c:valAx>
        <c:axId val="512044600"/>
        <c:scaling>
          <c:orientation val="minMax"/>
        </c:scaling>
        <c:axPos val="b"/>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1756440"/>
        <c:crosses val="autoZero"/>
        <c:crossBetween val="midCat"/>
      </c:valAx>
      <c:valAx>
        <c:axId val="51175644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2044600"/>
        <c:crosses val="autoZero"/>
        <c:crossBetween val="midCat"/>
      </c:valAx>
      <c:spPr>
        <a:solidFill>
          <a:srgbClr val="C0C0C0"/>
        </a:solidFill>
        <a:ln w="12700">
          <a:solidFill>
            <a:srgbClr val="808080"/>
          </a:solidFill>
          <a:prstDash val="solid"/>
        </a:ln>
      </c:spPr>
    </c:plotArea>
    <c:legend>
      <c:legendPos val="r"/>
      <c:layout>
        <c:manualLayout>
          <c:xMode val="edge"/>
          <c:yMode val="edge"/>
          <c:x val="0.754990925589837"/>
          <c:y val="0.408955223880597"/>
          <c:w val="0.23049001814882"/>
          <c:h val="0.1313432835820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0000000000001" r="0.750000000000001"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Budapest, rent per head</a:t>
            </a:r>
          </a:p>
        </c:rich>
      </c:tx>
      <c:layout>
        <c:manualLayout>
          <c:xMode val="edge"/>
          <c:yMode val="edge"/>
          <c:x val="0.395348837209302"/>
          <c:y val="0.0"/>
        </c:manualLayout>
      </c:layout>
      <c:spPr>
        <a:noFill/>
        <a:ln w="25400">
          <a:noFill/>
        </a:ln>
      </c:spPr>
    </c:title>
    <c:plotArea>
      <c:layout>
        <c:manualLayout>
          <c:layoutTarget val="inner"/>
          <c:xMode val="edge"/>
          <c:yMode val="edge"/>
          <c:x val="0.0476190476190476"/>
          <c:y val="0.0456026058631922"/>
          <c:w val="0.952380952380952"/>
          <c:h val="0.85342019543974"/>
        </c:manualLayout>
      </c:layout>
      <c:lineChart>
        <c:grouping val="standard"/>
        <c:ser>
          <c:idx val="0"/>
          <c:order val="0"/>
          <c:tx>
            <c:strRef>
              <c:f>Definitive!$BZ$5</c:f>
              <c:strCache>
                <c:ptCount val="1"/>
                <c:pt idx="0">
                  <c:v>data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70764119601329"/>
                  <c:y val="0.231270358306189"/>
                </c:manualLayout>
              </c:layout>
              <c:numFmt formatCode="General"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trendlineLbl>
          </c:trendline>
          <c:cat>
            <c:numRef>
              <c:f>Definitive!$A$11:$A$96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Definitive!$BZ$11:$BZ$96</c:f>
              <c:numCache>
                <c:formatCode>General</c:formatCode>
                <c:ptCount val="86"/>
                <c:pt idx="27" formatCode="0.00">
                  <c:v>70.85959874884805</c:v>
                </c:pt>
                <c:pt idx="30" formatCode="0.00">
                  <c:v>72.87225508562725</c:v>
                </c:pt>
                <c:pt idx="45" formatCode="0.00">
                  <c:v>146.2848048907426</c:v>
                </c:pt>
                <c:pt idx="46" formatCode="0.00">
                  <c:v>134.9753293070495</c:v>
                </c:pt>
                <c:pt idx="47" formatCode="0.00">
                  <c:v>136.1056684798986</c:v>
                </c:pt>
                <c:pt idx="48" formatCode="0.00">
                  <c:v>123.7054136963568</c:v>
                </c:pt>
                <c:pt idx="49" formatCode="0.00">
                  <c:v>113.6486884482673</c:v>
                </c:pt>
                <c:pt idx="50" formatCode="0.00">
                  <c:v>99.98744845168629</c:v>
                </c:pt>
                <c:pt idx="51" formatCode="0.00">
                  <c:v>100.9348746779235</c:v>
                </c:pt>
                <c:pt idx="52" formatCode="0.00">
                  <c:v>99.04640602101183</c:v>
                </c:pt>
                <c:pt idx="53" formatCode="0.00">
                  <c:v>98.37848922294322</c:v>
                </c:pt>
                <c:pt idx="54" formatCode="0.00">
                  <c:v>97.2174437850176</c:v>
                </c:pt>
                <c:pt idx="55" formatCode="0.00">
                  <c:v>106.758666955713</c:v>
                </c:pt>
                <c:pt idx="56" formatCode="0.00">
                  <c:v>105.802346475116</c:v>
                </c:pt>
                <c:pt idx="57" formatCode="0.00">
                  <c:v>103.4604990835811</c:v>
                </c:pt>
                <c:pt idx="58" formatCode="0.00">
                  <c:v>113.27182775133</c:v>
                </c:pt>
                <c:pt idx="59" formatCode="0.00">
                  <c:v>117.1255791212302</c:v>
                </c:pt>
                <c:pt idx="60" formatCode="0.00">
                  <c:v>120.3473761607576</c:v>
                </c:pt>
                <c:pt idx="61" formatCode="0.00">
                  <c:v>118.4535043033878</c:v>
                </c:pt>
                <c:pt idx="62" formatCode="0.00">
                  <c:v>117.0022188172054</c:v>
                </c:pt>
                <c:pt idx="63" formatCode="0.00">
                  <c:v>116.2188119223153</c:v>
                </c:pt>
                <c:pt idx="64" formatCode="0.00">
                  <c:v>121.6817046408107</c:v>
                </c:pt>
                <c:pt idx="65" formatCode="0.00">
                  <c:v>122.4097432711042</c:v>
                </c:pt>
                <c:pt idx="66" formatCode="0.00">
                  <c:v>124.6738075197823</c:v>
                </c:pt>
                <c:pt idx="67" formatCode="0.00">
                  <c:v>135.7021041434376</c:v>
                </c:pt>
                <c:pt idx="68" formatCode="0.00">
                  <c:v>139.8814643579906</c:v>
                </c:pt>
                <c:pt idx="69" formatCode="0.00">
                  <c:v>145.4913506187395</c:v>
                </c:pt>
                <c:pt idx="70" formatCode="0.00">
                  <c:v>147.7531187835623</c:v>
                </c:pt>
                <c:pt idx="71" formatCode="0.00">
                  <c:v>146.1328139393364</c:v>
                </c:pt>
                <c:pt idx="72" formatCode="0.00">
                  <c:v>146.7276130278833</c:v>
                </c:pt>
                <c:pt idx="73" formatCode="0.00">
                  <c:v>135.2859810062481</c:v>
                </c:pt>
                <c:pt idx="74" formatCode="0.00">
                  <c:v>134.7649980182383</c:v>
                </c:pt>
                <c:pt idx="75" formatCode="0.00">
                  <c:v>134.7743857478204</c:v>
                </c:pt>
                <c:pt idx="76" formatCode="0.00">
                  <c:v>134.2811617133678</c:v>
                </c:pt>
                <c:pt idx="77" formatCode="0.00">
                  <c:v>134.6506984390262</c:v>
                </c:pt>
                <c:pt idx="82" formatCode="0.00">
                  <c:v>177.0796514111764</c:v>
                </c:pt>
                <c:pt idx="83" formatCode="0.00">
                  <c:v>191.9138125276932</c:v>
                </c:pt>
                <c:pt idx="84" formatCode="0.00">
                  <c:v>210.3399212741857</c:v>
                </c:pt>
                <c:pt idx="85" formatCode="0.00">
                  <c:v>216.5123577680367</c:v>
                </c:pt>
              </c:numCache>
            </c:numRef>
          </c:val>
        </c:ser>
        <c:ser>
          <c:idx val="1"/>
          <c:order val="1"/>
          <c:tx>
            <c:v>Imputed rent</c:v>
          </c:tx>
          <c:spPr>
            <a:ln w="12700">
              <a:solidFill>
                <a:srgbClr val="FF00FF"/>
              </a:solidFill>
              <a:prstDash val="solid"/>
            </a:ln>
          </c:spPr>
          <c:marker>
            <c:symbol val="square"/>
            <c:size val="5"/>
            <c:spPr>
              <a:solidFill>
                <a:srgbClr val="FF00FF"/>
              </a:solidFill>
              <a:ln>
                <a:solidFill>
                  <a:srgbClr val="FF00FF"/>
                </a:solidFill>
                <a:prstDash val="solid"/>
              </a:ln>
            </c:spPr>
          </c:marker>
          <c:val>
            <c:numRef>
              <c:f>Definitive!$CB$11:$CB$96</c:f>
              <c:numCache>
                <c:formatCode>0.00</c:formatCode>
                <c:ptCount val="86"/>
                <c:pt idx="0">
                  <c:v>59.31152663426248</c:v>
                </c:pt>
                <c:pt idx="1">
                  <c:v>57.48877895935838</c:v>
                </c:pt>
                <c:pt idx="2">
                  <c:v>56.5288938416592</c:v>
                </c:pt>
                <c:pt idx="3">
                  <c:v>56.42723335463087</c:v>
                </c:pt>
                <c:pt idx="4">
                  <c:v>55.4723351511018</c:v>
                </c:pt>
                <c:pt idx="5">
                  <c:v>55.3725747591179</c:v>
                </c:pt>
                <c:pt idx="6">
                  <c:v>56.12334752469889</c:v>
                </c:pt>
                <c:pt idx="7">
                  <c:v>56.02241636445007</c:v>
                </c:pt>
                <c:pt idx="8">
                  <c:v>56.76896469743806</c:v>
                </c:pt>
                <c:pt idx="9">
                  <c:v>56.66687247155087</c:v>
                </c:pt>
                <c:pt idx="10">
                  <c:v>57.40921703811708</c:v>
                </c:pt>
                <c:pt idx="11">
                  <c:v>58.14870829746522</c:v>
                </c:pt>
                <c:pt idx="12">
                  <c:v>59.72657345583897</c:v>
                </c:pt>
                <c:pt idx="13">
                  <c:v>60.45886883422581</c:v>
                </c:pt>
                <c:pt idx="14">
                  <c:v>62.02653355370081</c:v>
                </c:pt>
                <c:pt idx="15">
                  <c:v>61.91498621602584</c:v>
                </c:pt>
                <c:pt idx="16">
                  <c:v>60.96845516562306</c:v>
                </c:pt>
                <c:pt idx="17">
                  <c:v>60.85881065598763</c:v>
                </c:pt>
                <c:pt idx="18">
                  <c:v>62.41372944755339</c:v>
                </c:pt>
                <c:pt idx="19">
                  <c:v>63.13217226127264</c:v>
                </c:pt>
                <c:pt idx="20">
                  <c:v>61.36025139124811</c:v>
                </c:pt>
                <c:pt idx="21">
                  <c:v>59.59449951833754</c:v>
                </c:pt>
                <c:pt idx="22">
                  <c:v>60.3135387641772</c:v>
                </c:pt>
                <c:pt idx="23">
                  <c:v>62.67925308662934</c:v>
                </c:pt>
                <c:pt idx="24">
                  <c:v>66.68275111520914</c:v>
                </c:pt>
                <c:pt idx="25">
                  <c:v>69.02812012908214</c:v>
                </c:pt>
                <c:pt idx="26">
                  <c:v>68.0836957800138</c:v>
                </c:pt>
                <c:pt idx="27">
                  <c:v>71.67475662189446</c:v>
                </c:pt>
                <c:pt idx="28">
                  <c:v>71.10838621914721</c:v>
                </c:pt>
                <c:pt idx="29">
                  <c:v>72.61224202632464</c:v>
                </c:pt>
                <c:pt idx="30">
                  <c:v>78.88828832828537</c:v>
                </c:pt>
                <c:pt idx="31">
                  <c:v>78.85479627043394</c:v>
                </c:pt>
                <c:pt idx="32">
                  <c:v>80.33593345592958</c:v>
                </c:pt>
                <c:pt idx="33">
                  <c:v>83.43151778497554</c:v>
                </c:pt>
                <c:pt idx="34">
                  <c:v>86.51570821371827</c:v>
                </c:pt>
                <c:pt idx="35">
                  <c:v>89.58853571164603</c:v>
                </c:pt>
                <c:pt idx="36">
                  <c:v>90.23307383874078</c:v>
                </c:pt>
                <c:pt idx="37">
                  <c:v>92.64425183562194</c:v>
                </c:pt>
                <c:pt idx="38">
                  <c:v>89.90881878221844</c:v>
                </c:pt>
                <c:pt idx="39">
                  <c:v>88.14450117917793</c:v>
                </c:pt>
                <c:pt idx="40">
                  <c:v>86.38623862577287</c:v>
                </c:pt>
                <c:pt idx="41">
                  <c:v>87.82775146650535</c:v>
                </c:pt>
                <c:pt idx="42">
                  <c:v>93.24879121827871</c:v>
                </c:pt>
                <c:pt idx="43">
                  <c:v>101.8323083668026</c:v>
                </c:pt>
                <c:pt idx="44">
                  <c:v>111.9729194253243</c:v>
                </c:pt>
                <c:pt idx="45">
                  <c:v>131.5892000707668</c:v>
                </c:pt>
                <c:pt idx="46">
                  <c:v>140.8479178024021</c:v>
                </c:pt>
                <c:pt idx="47">
                  <c:v>134.2757602798548</c:v>
                </c:pt>
                <c:pt idx="48">
                  <c:v>137.9764660519672</c:v>
                </c:pt>
                <c:pt idx="49">
                  <c:v>132.2191985288601</c:v>
                </c:pt>
                <c:pt idx="50">
                  <c:v>125.6965886077624</c:v>
                </c:pt>
                <c:pt idx="51">
                  <c:v>121.549583934163</c:v>
                </c:pt>
                <c:pt idx="52">
                  <c:v>119.7654302949877</c:v>
                </c:pt>
                <c:pt idx="53">
                  <c:v>118.7686735716491</c:v>
                </c:pt>
                <c:pt idx="54">
                  <c:v>120.8949851882067</c:v>
                </c:pt>
                <c:pt idx="55">
                  <c:v>122.2346998820906</c:v>
                </c:pt>
                <c:pt idx="56">
                  <c:v>122.7920401347373</c:v>
                </c:pt>
                <c:pt idx="57">
                  <c:v>121.7954460937281</c:v>
                </c:pt>
                <c:pt idx="58">
                  <c:v>123.8995276240001</c:v>
                </c:pt>
                <c:pt idx="59">
                  <c:v>124.4496885028301</c:v>
                </c:pt>
                <c:pt idx="60">
                  <c:v>124.2258805511097</c:v>
                </c:pt>
                <c:pt idx="61">
                  <c:v>125.5428785086349</c:v>
                </c:pt>
                <c:pt idx="62">
                  <c:v>124.5482879922648</c:v>
                </c:pt>
                <c:pt idx="63">
                  <c:v>123.5568687536847</c:v>
                </c:pt>
                <c:pt idx="64">
                  <c:v>123.3346664320122</c:v>
                </c:pt>
                <c:pt idx="65">
                  <c:v>123.8775398869082</c:v>
                </c:pt>
                <c:pt idx="66">
                  <c:v>126.7079648486277</c:v>
                </c:pt>
                <c:pt idx="67">
                  <c:v>124.9562390815334</c:v>
                </c:pt>
                <c:pt idx="68">
                  <c:v>125.4920782086405</c:v>
                </c:pt>
                <c:pt idx="69">
                  <c:v>125.2663956431082</c:v>
                </c:pt>
                <c:pt idx="70">
                  <c:v>128.0724187939178</c:v>
                </c:pt>
                <c:pt idx="71">
                  <c:v>129.3550200035446</c:v>
                </c:pt>
                <c:pt idx="72">
                  <c:v>132.8978988881343</c:v>
                </c:pt>
                <c:pt idx="73">
                  <c:v>134.166385311018</c:v>
                </c:pt>
                <c:pt idx="74">
                  <c:v>136.9346559138793</c:v>
                </c:pt>
                <c:pt idx="75">
                  <c:v>135.9373600956862</c:v>
                </c:pt>
                <c:pt idx="76">
                  <c:v>136.4425774253135</c:v>
                </c:pt>
                <c:pt idx="77">
                  <c:v>138.4422105094327</c:v>
                </c:pt>
                <c:pt idx="78">
                  <c:v>142.6751815482528</c:v>
                </c:pt>
                <c:pt idx="79">
                  <c:v>142.4185972166422</c:v>
                </c:pt>
                <c:pt idx="80">
                  <c:v>144.39539276625</c:v>
                </c:pt>
                <c:pt idx="81">
                  <c:v>151.5653908621734</c:v>
                </c:pt>
                <c:pt idx="82">
                  <c:v>154.259344401168</c:v>
                </c:pt>
                <c:pt idx="83">
                  <c:v>159.9043091519539</c:v>
                </c:pt>
                <c:pt idx="84">
                  <c:v>167.7453705774011</c:v>
                </c:pt>
                <c:pt idx="85">
                  <c:v>164.4931507064308</c:v>
                </c:pt>
              </c:numCache>
            </c:numRef>
          </c:val>
        </c:ser>
        <c:marker val="1"/>
        <c:axId val="514391512"/>
        <c:axId val="514396920"/>
      </c:lineChart>
      <c:catAx>
        <c:axId val="514391512"/>
        <c:scaling>
          <c:orientation val="minMax"/>
        </c:scaling>
        <c:axPos val="b"/>
        <c:numFmt formatCode="General" sourceLinked="1"/>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en-US"/>
          </a:p>
        </c:txPr>
        <c:crossAx val="514396920"/>
        <c:crosses val="autoZero"/>
        <c:auto val="1"/>
        <c:lblAlgn val="ctr"/>
        <c:lblOffset val="100"/>
        <c:tickLblSkip val="3"/>
        <c:tickMarkSkip val="1"/>
      </c:catAx>
      <c:valAx>
        <c:axId val="51439692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14391512"/>
        <c:crosses val="autoZero"/>
        <c:crossBetween val="between"/>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1.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Deviations</a:t>
            </a:r>
          </a:p>
        </c:rich>
      </c:tx>
      <c:layout>
        <c:manualLayout>
          <c:xMode val="edge"/>
          <c:yMode val="edge"/>
          <c:x val="0.452934662236988"/>
          <c:y val="0.0"/>
        </c:manualLayout>
      </c:layout>
      <c:spPr>
        <a:noFill/>
        <a:ln w="25400">
          <a:noFill/>
        </a:ln>
      </c:spPr>
    </c:title>
    <c:plotArea>
      <c:layout>
        <c:manualLayout>
          <c:layoutTarget val="inner"/>
          <c:xMode val="edge"/>
          <c:yMode val="edge"/>
          <c:x val="0.0642303433001107"/>
          <c:y val="0.0618892508143323"/>
          <c:w val="0.914728682170544"/>
          <c:h val="0.869706840390881"/>
        </c:manualLayout>
      </c:layout>
      <c:lineChart>
        <c:grouping val="standard"/>
        <c:ser>
          <c:idx val="0"/>
          <c:order val="0"/>
          <c:tx>
            <c:strRef>
              <c:f>Definitive!$I$3</c:f>
              <c:strCache>
                <c:ptCount val="1"/>
                <c:pt idx="0">
                  <c:v>Old Vienna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Definitive!$I$12:$I$96</c:f>
              <c:numCache>
                <c:formatCode>0.000</c:formatCode>
                <c:ptCount val="85"/>
                <c:pt idx="0">
                  <c:v>1.090330308974165</c:v>
                </c:pt>
                <c:pt idx="1">
                  <c:v>1.057219986532265</c:v>
                </c:pt>
                <c:pt idx="2">
                  <c:v>1.040647180679462</c:v>
                </c:pt>
                <c:pt idx="3">
                  <c:v>1.008813952735854</c:v>
                </c:pt>
                <c:pt idx="4">
                  <c:v>0.992999951872014</c:v>
                </c:pt>
                <c:pt idx="5">
                  <c:v>0.992471292498934</c:v>
                </c:pt>
                <c:pt idx="6">
                  <c:v>0.97691347647711</c:v>
                </c:pt>
                <c:pt idx="7">
                  <c:v>0.976169232242513</c:v>
                </c:pt>
                <c:pt idx="8">
                  <c:v>0.960866964624116</c:v>
                </c:pt>
                <c:pt idx="9">
                  <c:v>0.959921058986489</c:v>
                </c:pt>
                <c:pt idx="10">
                  <c:v>0.958768693504389</c:v>
                </c:pt>
                <c:pt idx="11">
                  <c:v>0.971093953098848</c:v>
                </c:pt>
                <c:pt idx="12">
                  <c:v>0.969334219995572</c:v>
                </c:pt>
                <c:pt idx="13">
                  <c:v>0.98064296070277</c:v>
                </c:pt>
                <c:pt idx="14">
                  <c:v>0.965270563656104</c:v>
                </c:pt>
                <c:pt idx="15">
                  <c:v>0.937299423634001</c:v>
                </c:pt>
                <c:pt idx="16">
                  <c:v>0.922606472713936</c:v>
                </c:pt>
                <c:pt idx="17">
                  <c:v>0.933024499382026</c:v>
                </c:pt>
                <c:pt idx="18">
                  <c:v>0.930643875621215</c:v>
                </c:pt>
                <c:pt idx="19">
                  <c:v>0.891948538709853</c:v>
                </c:pt>
                <c:pt idx="20">
                  <c:v>0.854237676424621</c:v>
                </c:pt>
                <c:pt idx="21">
                  <c:v>0.852525215339134</c:v>
                </c:pt>
                <c:pt idx="22">
                  <c:v>0.873647246419908</c:v>
                </c:pt>
                <c:pt idx="23">
                  <c:v>0.916527892337621</c:v>
                </c:pt>
                <c:pt idx="24">
                  <c:v>0.935573906307325</c:v>
                </c:pt>
                <c:pt idx="25">
                  <c:v>0.909944813784291</c:v>
                </c:pt>
                <c:pt idx="26">
                  <c:v>0.944621956131117</c:v>
                </c:pt>
                <c:pt idx="27">
                  <c:v>0.92412880782757</c:v>
                </c:pt>
                <c:pt idx="28">
                  <c:v>0.930553634944256</c:v>
                </c:pt>
                <c:pt idx="29">
                  <c:v>0.996928412800823</c:v>
                </c:pt>
                <c:pt idx="30">
                  <c:v>0.982651297432629</c:v>
                </c:pt>
                <c:pt idx="31">
                  <c:v>0.987190663763771</c:v>
                </c:pt>
                <c:pt idx="32">
                  <c:v>1.01097686341999</c:v>
                </c:pt>
                <c:pt idx="33">
                  <c:v>1.033774741868327</c:v>
                </c:pt>
                <c:pt idx="34">
                  <c:v>1.055609439603168</c:v>
                </c:pt>
                <c:pt idx="35">
                  <c:v>1.048422798259561</c:v>
                </c:pt>
                <c:pt idx="36">
                  <c:v>1.061473264124706</c:v>
                </c:pt>
                <c:pt idx="37">
                  <c:v>1.015810623911825</c:v>
                </c:pt>
                <c:pt idx="38">
                  <c:v>0.982031820379601</c:v>
                </c:pt>
                <c:pt idx="39">
                  <c:v>0.949062421765392</c:v>
                </c:pt>
                <c:pt idx="40">
                  <c:v>0.951484799660088</c:v>
                </c:pt>
                <c:pt idx="41">
                  <c:v>0.996169357200746</c:v>
                </c:pt>
                <c:pt idx="42">
                  <c:v>1.072742368194284</c:v>
                </c:pt>
                <c:pt idx="43">
                  <c:v>1.163168744399813</c:v>
                </c:pt>
                <c:pt idx="44">
                  <c:v>1.347937781215675</c:v>
                </c:pt>
                <c:pt idx="45">
                  <c:v>1.422721543137845</c:v>
                </c:pt>
                <c:pt idx="46">
                  <c:v>1.337479006714436</c:v>
                </c:pt>
                <c:pt idx="47">
                  <c:v>1.355233874606842</c:v>
                </c:pt>
                <c:pt idx="48">
                  <c:v>1.28062987418632</c:v>
                </c:pt>
                <c:pt idx="49">
                  <c:v>1.20052850651683</c:v>
                </c:pt>
                <c:pt idx="50">
                  <c:v>1.1447808068554</c:v>
                </c:pt>
                <c:pt idx="51">
                  <c:v>1.112295600280168</c:v>
                </c:pt>
                <c:pt idx="52">
                  <c:v>1.087703494164363</c:v>
                </c:pt>
                <c:pt idx="53">
                  <c:v>1.091784139813771</c:v>
                </c:pt>
                <c:pt idx="54">
                  <c:v>1.088536215384934</c:v>
                </c:pt>
                <c:pt idx="55">
                  <c:v>1.07829716711684</c:v>
                </c:pt>
                <c:pt idx="56">
                  <c:v>1.054676275579266</c:v>
                </c:pt>
                <c:pt idx="57">
                  <c:v>1.057980478490837</c:v>
                </c:pt>
                <c:pt idx="58">
                  <c:v>1.0479044747373</c:v>
                </c:pt>
                <c:pt idx="59">
                  <c:v>1.031477697308444</c:v>
                </c:pt>
                <c:pt idx="60">
                  <c:v>1.02792095032668</c:v>
                </c:pt>
                <c:pt idx="61">
                  <c:v>1.005600023771</c:v>
                </c:pt>
                <c:pt idx="62">
                  <c:v>0.983726302667856</c:v>
                </c:pt>
                <c:pt idx="63">
                  <c:v>0.968305571661924</c:v>
                </c:pt>
                <c:pt idx="64">
                  <c:v>0.959046614316802</c:v>
                </c:pt>
                <c:pt idx="65">
                  <c:v>0.967321715016652</c:v>
                </c:pt>
                <c:pt idx="66">
                  <c:v>0.940686354801991</c:v>
                </c:pt>
                <c:pt idx="67">
                  <c:v>0.931586288414008</c:v>
                </c:pt>
                <c:pt idx="68">
                  <c:v>0.916982895657824</c:v>
                </c:pt>
                <c:pt idx="69">
                  <c:v>0.924489839595752</c:v>
                </c:pt>
                <c:pt idx="70">
                  <c:v>0.920766893026093</c:v>
                </c:pt>
                <c:pt idx="71">
                  <c:v>0.93283407125808</c:v>
                </c:pt>
                <c:pt idx="72">
                  <c:v>0.928645335719444</c:v>
                </c:pt>
                <c:pt idx="73">
                  <c:v>0.934629349230539</c:v>
                </c:pt>
                <c:pt idx="74">
                  <c:v>0.914923428384532</c:v>
                </c:pt>
                <c:pt idx="75">
                  <c:v>0.905556826830018</c:v>
                </c:pt>
                <c:pt idx="76">
                  <c:v>0.906054239057653</c:v>
                </c:pt>
                <c:pt idx="77">
                  <c:v>0.920775982461827</c:v>
                </c:pt>
                <c:pt idx="78">
                  <c:v>0.906342050275852</c:v>
                </c:pt>
                <c:pt idx="79">
                  <c:v>0.906146963942938</c:v>
                </c:pt>
                <c:pt idx="80">
                  <c:v>0.937918763825975</c:v>
                </c:pt>
                <c:pt idx="81">
                  <c:v>0.941318380784934</c:v>
                </c:pt>
                <c:pt idx="82">
                  <c:v>0.962199445870228</c:v>
                </c:pt>
                <c:pt idx="83">
                  <c:v>0.995348934044162</c:v>
                </c:pt>
                <c:pt idx="84">
                  <c:v>0.962481761741489</c:v>
                </c:pt>
              </c:numCache>
            </c:numRef>
          </c:val>
        </c:ser>
        <c:ser>
          <c:idx val="1"/>
          <c:order val="1"/>
          <c:tx>
            <c:strRef>
              <c:f>Definitive!$M$3</c:f>
              <c:strCache>
                <c:ptCount val="1"/>
                <c:pt idx="0">
                  <c:v>Linz</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Definitive!$M$12:$M$96</c:f>
              <c:numCache>
                <c:formatCode>General</c:formatCode>
                <c:ptCount val="85"/>
                <c:pt idx="0" formatCode="0.000">
                  <c:v>0.967982040103451</c:v>
                </c:pt>
                <c:pt idx="4" formatCode="0.000">
                  <c:v>0.906520399468632</c:v>
                </c:pt>
                <c:pt idx="7" formatCode="0.000">
                  <c:v>0.902226228317608</c:v>
                </c:pt>
                <c:pt idx="10" formatCode="0.000">
                  <c:v>0.970942858199517</c:v>
                </c:pt>
                <c:pt idx="13" formatCode="0.000">
                  <c:v>0.959879682749731</c:v>
                </c:pt>
                <c:pt idx="16" formatCode="0.000">
                  <c:v>0.947640859520973</c:v>
                </c:pt>
                <c:pt idx="20" formatCode="0.000">
                  <c:v>0.982556928559637</c:v>
                </c:pt>
                <c:pt idx="26" formatCode="0.000">
                  <c:v>1.010716267373301</c:v>
                </c:pt>
                <c:pt idx="29" formatCode="0.000">
                  <c:v>1.025190675473979</c:v>
                </c:pt>
                <c:pt idx="33" formatCode="0.000">
                  <c:v>1.075607286163453</c:v>
                </c:pt>
                <c:pt idx="42" formatCode="0.000">
                  <c:v>1.060580937306313</c:v>
                </c:pt>
                <c:pt idx="43" formatCode="0.000">
                  <c:v>1.065065286608693</c:v>
                </c:pt>
                <c:pt idx="44" formatCode="0.000">
                  <c:v>1.111888053817498</c:v>
                </c:pt>
                <c:pt idx="45" formatCode="0.000">
                  <c:v>1.156905752504765</c:v>
                </c:pt>
                <c:pt idx="46" formatCode="0.000">
                  <c:v>1.158779726941161</c:v>
                </c:pt>
                <c:pt idx="47" formatCode="0.000">
                  <c:v>1.160286629493483</c:v>
                </c:pt>
                <c:pt idx="48" formatCode="0.000">
                  <c:v>1.141413114608332</c:v>
                </c:pt>
                <c:pt idx="49" formatCode="0.000">
                  <c:v>1.122846601075318</c:v>
                </c:pt>
                <c:pt idx="50" formatCode="0.000">
                  <c:v>1.104582095133034</c:v>
                </c:pt>
                <c:pt idx="51" formatCode="0.000">
                  <c:v>1.067551268736703</c:v>
                </c:pt>
                <c:pt idx="52" formatCode="0.000">
                  <c:v>1.031432885423606</c:v>
                </c:pt>
                <c:pt idx="53" formatCode="0.000">
                  <c:v>0.99620705915708</c:v>
                </c:pt>
                <c:pt idx="54" formatCode="0.000">
                  <c:v>0.980002503936185</c:v>
                </c:pt>
                <c:pt idx="55" formatCode="0.000">
                  <c:v>0.964061536096541</c:v>
                </c:pt>
                <c:pt idx="56" formatCode="0.000">
                  <c:v>0.965942458208588</c:v>
                </c:pt>
                <c:pt idx="57" formatCode="0.000">
                  <c:v>0.967507107247451</c:v>
                </c:pt>
                <c:pt idx="58" formatCode="0.000">
                  <c:v>0.96876527469326</c:v>
                </c:pt>
                <c:pt idx="59" formatCode="0.000">
                  <c:v>0.936287671748194</c:v>
                </c:pt>
                <c:pt idx="60" formatCode="0.000">
                  <c:v>0.937505240755886</c:v>
                </c:pt>
                <c:pt idx="61" formatCode="0.000">
                  <c:v>0.938435465941525</c:v>
                </c:pt>
                <c:pt idx="62" formatCode="0.000">
                  <c:v>0.923170638023157</c:v>
                </c:pt>
                <c:pt idx="63" formatCode="0.000">
                  <c:v>0.9238119411559</c:v>
                </c:pt>
                <c:pt idx="64" formatCode="0.000">
                  <c:v>0.862575577254702</c:v>
                </c:pt>
                <c:pt idx="73" formatCode="0.000">
                  <c:v>0.981654897415599</c:v>
                </c:pt>
                <c:pt idx="74" formatCode="0.000">
                  <c:v>0.957900456005137</c:v>
                </c:pt>
                <c:pt idx="75" formatCode="0.000">
                  <c:v>0.978140416019099</c:v>
                </c:pt>
                <c:pt idx="76" formatCode="0.000">
                  <c:v>0.971765119383328</c:v>
                </c:pt>
              </c:numCache>
            </c:numRef>
          </c:val>
        </c:ser>
        <c:ser>
          <c:idx val="2"/>
          <c:order val="2"/>
          <c:tx>
            <c:strRef>
              <c:f>Definitive!$U$3</c:f>
              <c:strCache>
                <c:ptCount val="1"/>
                <c:pt idx="0">
                  <c:v>Graz</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Definitive!$U$12:$U$96</c:f>
              <c:numCache>
                <c:formatCode>General</c:formatCode>
                <c:ptCount val="85"/>
                <c:pt idx="0" formatCode="0.000">
                  <c:v>1.084846245062954</c:v>
                </c:pt>
                <c:pt idx="4" formatCode="0.000">
                  <c:v>0.997840602192582</c:v>
                </c:pt>
                <c:pt idx="7" formatCode="0.000">
                  <c:v>0.904879898905916</c:v>
                </c:pt>
                <c:pt idx="10" formatCode="0.000">
                  <c:v>0.84988600311008</c:v>
                </c:pt>
                <c:pt idx="13" formatCode="0.000">
                  <c:v>0.855251089701551</c:v>
                </c:pt>
                <c:pt idx="16" formatCode="0.000">
                  <c:v>0.830049154073229</c:v>
                </c:pt>
                <c:pt idx="20" formatCode="0.000">
                  <c:v>0.812735141935601</c:v>
                </c:pt>
                <c:pt idx="26" formatCode="0.000">
                  <c:v>0.985640988716833</c:v>
                </c:pt>
                <c:pt idx="29" formatCode="0.000">
                  <c:v>0.982740933091793</c:v>
                </c:pt>
                <c:pt idx="33" formatCode="0.000">
                  <c:v>1.051054691453526</c:v>
                </c:pt>
                <c:pt idx="42" formatCode="0.000">
                  <c:v>1.026338053550708</c:v>
                </c:pt>
                <c:pt idx="43" formatCode="0.000">
                  <c:v>1.081254903611953</c:v>
                </c:pt>
                <c:pt idx="44" formatCode="0.000">
                  <c:v>1.163288914029274</c:v>
                </c:pt>
                <c:pt idx="45" formatCode="0.000">
                  <c:v>1.226861443277323</c:v>
                </c:pt>
                <c:pt idx="46" formatCode="0.000">
                  <c:v>1.244396353861119</c:v>
                </c:pt>
                <c:pt idx="47" formatCode="0.000">
                  <c:v>1.246673503802608</c:v>
                </c:pt>
                <c:pt idx="48" formatCode="0.000">
                  <c:v>1.234606267706521</c:v>
                </c:pt>
                <c:pt idx="49" formatCode="0.000">
                  <c:v>1.195636652456089</c:v>
                </c:pt>
                <c:pt idx="50" formatCode="0.000">
                  <c:v>1.157750909348469</c:v>
                </c:pt>
                <c:pt idx="51" formatCode="0.000">
                  <c:v>1.120920873543113</c:v>
                </c:pt>
                <c:pt idx="52" formatCode="0.000">
                  <c:v>1.08511908160166</c:v>
                </c:pt>
                <c:pt idx="53" formatCode="0.000">
                  <c:v>1.037962063292569</c:v>
                </c:pt>
                <c:pt idx="54" formatCode="0.000">
                  <c:v>1.016493781175547</c:v>
                </c:pt>
                <c:pt idx="55" formatCode="0.000">
                  <c:v>0.99546952986982</c:v>
                </c:pt>
                <c:pt idx="56" formatCode="0.000">
                  <c:v>0.986485841216899</c:v>
                </c:pt>
                <c:pt idx="57" formatCode="0.000">
                  <c:v>0.966082247393334</c:v>
                </c:pt>
                <c:pt idx="58" formatCode="0.000">
                  <c:v>0.979492451434508</c:v>
                </c:pt>
                <c:pt idx="59" formatCode="0.000">
                  <c:v>0.981034264075457</c:v>
                </c:pt>
                <c:pt idx="60" formatCode="0.000">
                  <c:v>0.971418352767646</c:v>
                </c:pt>
                <c:pt idx="61" formatCode="0.000">
                  <c:v>0.972234674003797</c:v>
                </c:pt>
                <c:pt idx="62" formatCode="0.000">
                  <c:v>0.952125838619916</c:v>
                </c:pt>
                <c:pt idx="63" formatCode="0.000">
                  <c:v>0.932432916462859</c:v>
                </c:pt>
                <c:pt idx="64" formatCode="0.000">
                  <c:v>0.913147305154174</c:v>
                </c:pt>
                <c:pt idx="73" formatCode="0.000">
                  <c:v>0.888013523476254</c:v>
                </c:pt>
                <c:pt idx="74" formatCode="0.000">
                  <c:v>0.874478861876436</c:v>
                </c:pt>
                <c:pt idx="75" formatCode="0.000">
                  <c:v>0.879243931319437</c:v>
                </c:pt>
                <c:pt idx="76" formatCode="0.000">
                  <c:v>0.867509062034708</c:v>
                </c:pt>
                <c:pt idx="78" formatCode="0.000">
                  <c:v>0.864699753410261</c:v>
                </c:pt>
              </c:numCache>
            </c:numRef>
          </c:val>
        </c:ser>
        <c:ser>
          <c:idx val="3"/>
          <c:order val="3"/>
          <c:tx>
            <c:strRef>
              <c:f>Definitive!$AQ$3</c:f>
              <c:strCache>
                <c:ptCount val="1"/>
                <c:pt idx="0">
                  <c:v>Prague sammt Vysehrad (and inclusive of Josefov)</c:v>
                </c:pt>
              </c:strCache>
            </c:strRef>
          </c:tx>
          <c:spPr>
            <a:ln w="12700">
              <a:solidFill>
                <a:srgbClr val="00FFFF"/>
              </a:solidFill>
              <a:prstDash val="solid"/>
            </a:ln>
          </c:spPr>
          <c:marker>
            <c:symbol val="x"/>
            <c:size val="5"/>
            <c:spPr>
              <a:noFill/>
              <a:ln>
                <a:solidFill>
                  <a:srgbClr val="00FFFF"/>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Definitive!$AQ$12:$AQ$96</c:f>
              <c:numCache>
                <c:formatCode>0.000</c:formatCode>
                <c:ptCount val="85"/>
                <c:pt idx="0">
                  <c:v>1.156483151083556</c:v>
                </c:pt>
                <c:pt idx="1">
                  <c:v>1.119387559807139</c:v>
                </c:pt>
                <c:pt idx="2">
                  <c:v>1.086215504815696</c:v>
                </c:pt>
                <c:pt idx="3">
                  <c:v>1.05461918627092</c:v>
                </c:pt>
                <c:pt idx="4">
                  <c:v>1.026692714166497</c:v>
                </c:pt>
                <c:pt idx="5">
                  <c:v>1.009190068488168</c:v>
                </c:pt>
                <c:pt idx="6">
                  <c:v>0.9922089271819</c:v>
                </c:pt>
                <c:pt idx="7">
                  <c:v>0.987637563514908</c:v>
                </c:pt>
                <c:pt idx="8">
                  <c:v>0.987108116182341</c:v>
                </c:pt>
                <c:pt idx="9">
                  <c:v>0.993109976850236</c:v>
                </c:pt>
                <c:pt idx="10">
                  <c:v>0.989401972110898</c:v>
                </c:pt>
                <c:pt idx="11">
                  <c:v>0.992080649300539</c:v>
                </c:pt>
                <c:pt idx="12">
                  <c:v>0.996027973375545</c:v>
                </c:pt>
                <c:pt idx="13">
                  <c:v>1.00278611088882</c:v>
                </c:pt>
                <c:pt idx="14">
                  <c:v>0.992411391971418</c:v>
                </c:pt>
                <c:pt idx="15">
                  <c:v>0.978208974568132</c:v>
                </c:pt>
                <c:pt idx="16">
                  <c:v>0.985236969111773</c:v>
                </c:pt>
                <c:pt idx="17">
                  <c:v>0.991563966409752</c:v>
                </c:pt>
                <c:pt idx="18">
                  <c:v>0.982893161773488</c:v>
                </c:pt>
                <c:pt idx="19">
                  <c:v>0.938203899816317</c:v>
                </c:pt>
                <c:pt idx="20">
                  <c:v>0.8998577357567</c:v>
                </c:pt>
                <c:pt idx="21">
                  <c:v>0.873018347278805</c:v>
                </c:pt>
                <c:pt idx="22">
                  <c:v>0.867272103142303</c:v>
                </c:pt>
                <c:pt idx="23">
                  <c:v>0.879778378628474</c:v>
                </c:pt>
                <c:pt idx="24">
                  <c:v>0.8896142944127</c:v>
                </c:pt>
                <c:pt idx="25">
                  <c:v>0.891115451920986</c:v>
                </c:pt>
                <c:pt idx="26">
                  <c:v>0.917673507884408</c:v>
                </c:pt>
                <c:pt idx="27">
                  <c:v>0.880755712042311</c:v>
                </c:pt>
                <c:pt idx="28">
                  <c:v>0.875905016946355</c:v>
                </c:pt>
                <c:pt idx="29">
                  <c:v>0.927146440365541</c:v>
                </c:pt>
                <c:pt idx="30">
                  <c:v>0.923751133797189</c:v>
                </c:pt>
                <c:pt idx="31">
                  <c:v>0.940727089995777</c:v>
                </c:pt>
                <c:pt idx="32">
                  <c:v>0.968332128198764</c:v>
                </c:pt>
                <c:pt idx="33">
                  <c:v>1.001123205710951</c:v>
                </c:pt>
                <c:pt idx="34">
                  <c:v>1.033228154299881</c:v>
                </c:pt>
                <c:pt idx="35">
                  <c:v>1.041150885125896</c:v>
                </c:pt>
                <c:pt idx="36">
                  <c:v>1.042794926675725</c:v>
                </c:pt>
                <c:pt idx="37">
                  <c:v>1.021674195952282</c:v>
                </c:pt>
                <c:pt idx="38">
                  <c:v>1.005686277723838</c:v>
                </c:pt>
                <c:pt idx="39">
                  <c:v>0.998973607338269</c:v>
                </c:pt>
                <c:pt idx="40">
                  <c:v>1.022101012632953</c:v>
                </c:pt>
                <c:pt idx="41">
                  <c:v>1.036298924070615</c:v>
                </c:pt>
                <c:pt idx="42">
                  <c:v>1.021620719491938</c:v>
                </c:pt>
                <c:pt idx="43">
                  <c:v>1.08791434814219</c:v>
                </c:pt>
                <c:pt idx="44">
                  <c:v>1.233522455255059</c:v>
                </c:pt>
                <c:pt idx="45">
                  <c:v>1.226694644364047</c:v>
                </c:pt>
                <c:pt idx="46">
                  <c:v>1.211539498385602</c:v>
                </c:pt>
                <c:pt idx="47">
                  <c:v>1.186286709272379</c:v>
                </c:pt>
                <c:pt idx="48">
                  <c:v>1.157157852560333</c:v>
                </c:pt>
                <c:pt idx="49">
                  <c:v>1.13396031479612</c:v>
                </c:pt>
                <c:pt idx="50">
                  <c:v>1.108459097014842</c:v>
                </c:pt>
                <c:pt idx="51">
                  <c:v>1.087496454345223</c:v>
                </c:pt>
                <c:pt idx="52">
                  <c:v>1.077060856482009</c:v>
                </c:pt>
                <c:pt idx="53">
                  <c:v>1.075235168059977</c:v>
                </c:pt>
                <c:pt idx="54">
                  <c:v>1.078991419398942</c:v>
                </c:pt>
                <c:pt idx="55">
                  <c:v>1.069165728794728</c:v>
                </c:pt>
                <c:pt idx="56">
                  <c:v>1.050865263852937</c:v>
                </c:pt>
                <c:pt idx="57">
                  <c:v>1.031091509731771</c:v>
                </c:pt>
                <c:pt idx="58">
                  <c:v>1.007714831992774</c:v>
                </c:pt>
                <c:pt idx="59">
                  <c:v>0.986490332650221</c:v>
                </c:pt>
                <c:pt idx="60">
                  <c:v>0.97732037174588</c:v>
                </c:pt>
                <c:pt idx="61">
                  <c:v>0.963666428523548</c:v>
                </c:pt>
                <c:pt idx="62">
                  <c:v>0.957553729662556</c:v>
                </c:pt>
                <c:pt idx="63">
                  <c:v>0.955359386594735</c:v>
                </c:pt>
                <c:pt idx="64">
                  <c:v>0.957061537224685</c:v>
                </c:pt>
                <c:pt idx="65">
                  <c:v>0.975748751531182</c:v>
                </c:pt>
                <c:pt idx="66">
                  <c:v>0.975446743865611</c:v>
                </c:pt>
                <c:pt idx="67">
                  <c:v>0.947502033760629</c:v>
                </c:pt>
                <c:pt idx="68">
                  <c:v>0.970065100975733</c:v>
                </c:pt>
                <c:pt idx="69">
                  <c:v>0.962359453711407</c:v>
                </c:pt>
                <c:pt idx="70">
                  <c:v>0.92863165994395</c:v>
                </c:pt>
                <c:pt idx="71">
                  <c:v>0.916027384529302</c:v>
                </c:pt>
                <c:pt idx="72">
                  <c:v>0.893480842389345</c:v>
                </c:pt>
                <c:pt idx="73">
                  <c:v>0.901399041444271</c:v>
                </c:pt>
              </c:numCache>
            </c:numRef>
          </c:val>
        </c:ser>
        <c:ser>
          <c:idx val="4"/>
          <c:order val="4"/>
          <c:tx>
            <c:strRef>
              <c:f>Definitive!$AU$3</c:f>
              <c:strCache>
                <c:ptCount val="1"/>
                <c:pt idx="0">
                  <c:v>P+V+HB</c:v>
                </c:pt>
              </c:strCache>
            </c:strRef>
          </c:tx>
          <c:spPr>
            <a:ln w="12700">
              <a:solidFill>
                <a:srgbClr val="800080"/>
              </a:solidFill>
              <a:prstDash val="solid"/>
            </a:ln>
          </c:spPr>
          <c:marker>
            <c:symbol val="star"/>
            <c:size val="5"/>
            <c:spPr>
              <a:noFill/>
              <a:ln>
                <a:solidFill>
                  <a:srgbClr val="800080"/>
                </a:solidFill>
                <a:prstDash val="solid"/>
              </a:ln>
            </c:spPr>
          </c:marker>
          <c:val>
            <c:numRef>
              <c:f>Definitive!$AU$12:$AU$96</c:f>
              <c:numCache>
                <c:formatCode>0.00</c:formatCode>
                <c:ptCount val="85"/>
                <c:pt idx="0">
                  <c:v>1.127309143305268</c:v>
                </c:pt>
                <c:pt idx="1">
                  <c:v>1.092678022405694</c:v>
                </c:pt>
                <c:pt idx="2">
                  <c:v>1.061782936855143</c:v>
                </c:pt>
                <c:pt idx="3">
                  <c:v>1.032341590691806</c:v>
                </c:pt>
                <c:pt idx="4">
                  <c:v>1.006413025025109</c:v>
                </c:pt>
                <c:pt idx="5">
                  <c:v>0.990642027817583</c:v>
                </c:pt>
                <c:pt idx="6">
                  <c:v>0.975337502320943</c:v>
                </c:pt>
                <c:pt idx="7">
                  <c:v>0.972204002969361</c:v>
                </c:pt>
                <c:pt idx="8">
                  <c:v>0.973044137829908</c:v>
                </c:pt>
                <c:pt idx="9">
                  <c:v>0.980331990552262</c:v>
                </c:pt>
                <c:pt idx="10">
                  <c:v>0.978039993325202</c:v>
                </c:pt>
                <c:pt idx="11">
                  <c:v>0.982061834030673</c:v>
                </c:pt>
                <c:pt idx="12">
                  <c:v>0.987350618618139</c:v>
                </c:pt>
                <c:pt idx="13">
                  <c:v>0.995442523970198</c:v>
                </c:pt>
                <c:pt idx="14">
                  <c:v>0.986523948210476</c:v>
                </c:pt>
                <c:pt idx="15">
                  <c:v>0.973768107624586</c:v>
                </c:pt>
                <c:pt idx="16">
                  <c:v>0.982138227995586</c:v>
                </c:pt>
                <c:pt idx="17">
                  <c:v>0.989830118374642</c:v>
                </c:pt>
                <c:pt idx="18">
                  <c:v>0.982549081766667</c:v>
                </c:pt>
                <c:pt idx="19">
                  <c:v>0.939189409312458</c:v>
                </c:pt>
                <c:pt idx="20">
                  <c:v>0.902064972970666</c:v>
                </c:pt>
                <c:pt idx="21">
                  <c:v>0.876385832575566</c:v>
                </c:pt>
                <c:pt idx="22">
                  <c:v>0.871837141502961</c:v>
                </c:pt>
                <c:pt idx="23">
                  <c:v>0.885648286026935</c:v>
                </c:pt>
                <c:pt idx="24">
                  <c:v>0.896804475139387</c:v>
                </c:pt>
                <c:pt idx="25">
                  <c:v>0.899576291173394</c:v>
                </c:pt>
                <c:pt idx="26">
                  <c:v>0.927684356270943</c:v>
                </c:pt>
                <c:pt idx="27">
                  <c:v>0.891611208603052</c:v>
                </c:pt>
                <c:pt idx="28">
                  <c:v>0.887942978076562</c:v>
                </c:pt>
                <c:pt idx="29">
                  <c:v>0.94120540130028</c:v>
                </c:pt>
                <c:pt idx="30">
                  <c:v>0.939072390842221</c:v>
                </c:pt>
                <c:pt idx="31">
                  <c:v>0.957669708306876</c:v>
                </c:pt>
                <c:pt idx="32">
                  <c:v>0.987152964060668</c:v>
                </c:pt>
                <c:pt idx="33">
                  <c:v>1.022011194787956</c:v>
                </c:pt>
                <c:pt idx="34">
                  <c:v>1.05626373337805</c:v>
                </c:pt>
                <c:pt idx="35">
                  <c:v>1.065854251529676</c:v>
                </c:pt>
                <c:pt idx="36">
                  <c:v>1.069032900117409</c:v>
                </c:pt>
                <c:pt idx="37">
                  <c:v>1.048848106386298</c:v>
                </c:pt>
                <c:pt idx="38">
                  <c:v>1.033881371771823</c:v>
                </c:pt>
                <c:pt idx="39">
                  <c:v>1.028419286758908</c:v>
                </c:pt>
                <c:pt idx="40">
                  <c:v>1.036166815443088</c:v>
                </c:pt>
                <c:pt idx="41">
                  <c:v>1.069836153421035</c:v>
                </c:pt>
                <c:pt idx="42">
                  <c:v>1.056160515537205</c:v>
                </c:pt>
                <c:pt idx="43">
                  <c:v>1.126271130223656</c:v>
                </c:pt>
                <c:pt idx="44">
                  <c:v>1.278802037462433</c:v>
                </c:pt>
                <c:pt idx="45">
                  <c:v>1.251414667045065</c:v>
                </c:pt>
                <c:pt idx="46">
                  <c:v>1.229813466458684</c:v>
                </c:pt>
                <c:pt idx="47">
                  <c:v>1.199790423996568</c:v>
                </c:pt>
                <c:pt idx="48">
                  <c:v>1.166194881497729</c:v>
                </c:pt>
                <c:pt idx="49">
                  <c:v>1.137937801579794</c:v>
                </c:pt>
                <c:pt idx="50">
                  <c:v>1.106647979290766</c:v>
                </c:pt>
                <c:pt idx="51">
                  <c:v>1.084673417761701</c:v>
                </c:pt>
                <c:pt idx="52">
                  <c:v>1.07704907525826</c:v>
                </c:pt>
                <c:pt idx="53">
                  <c:v>1.074813074010433</c:v>
                </c:pt>
                <c:pt idx="54">
                  <c:v>1.07822208606858</c:v>
                </c:pt>
                <c:pt idx="55">
                  <c:v>1.069661991855524</c:v>
                </c:pt>
                <c:pt idx="56">
                  <c:v>1.051795579670568</c:v>
                </c:pt>
                <c:pt idx="57">
                  <c:v>1.031419209363966</c:v>
                </c:pt>
                <c:pt idx="58">
                  <c:v>1.008271630604736</c:v>
                </c:pt>
                <c:pt idx="59">
                  <c:v>0.987601986250378</c:v>
                </c:pt>
                <c:pt idx="60">
                  <c:v>0.978337297554976</c:v>
                </c:pt>
                <c:pt idx="61">
                  <c:v>0.964771420285692</c:v>
                </c:pt>
                <c:pt idx="62">
                  <c:v>0.956039190560305</c:v>
                </c:pt>
                <c:pt idx="63">
                  <c:v>0.952174809865289</c:v>
                </c:pt>
                <c:pt idx="64">
                  <c:v>0.951545493994774</c:v>
                </c:pt>
                <c:pt idx="65">
                  <c:v>0.967861285744196</c:v>
                </c:pt>
                <c:pt idx="66">
                  <c:v>0.966997066448265</c:v>
                </c:pt>
                <c:pt idx="67">
                  <c:v>0.937144344795707</c:v>
                </c:pt>
                <c:pt idx="68">
                  <c:v>0.952001159476515</c:v>
                </c:pt>
                <c:pt idx="69">
                  <c:v>0.941720495541145</c:v>
                </c:pt>
                <c:pt idx="70">
                  <c:v>0.901015383474977</c:v>
                </c:pt>
                <c:pt idx="71">
                  <c:v>0.887158889376218</c:v>
                </c:pt>
                <c:pt idx="72">
                  <c:v>0.861020830368856</c:v>
                </c:pt>
                <c:pt idx="73">
                  <c:v>0.875123059913993</c:v>
                </c:pt>
              </c:numCache>
            </c:numRef>
          </c:val>
        </c:ser>
        <c:marker val="1"/>
        <c:axId val="513245448"/>
        <c:axId val="513235608"/>
      </c:lineChart>
      <c:catAx>
        <c:axId val="513245448"/>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3235608"/>
        <c:crosses val="autoZero"/>
        <c:auto val="1"/>
        <c:lblAlgn val="ctr"/>
        <c:lblOffset val="100"/>
        <c:tickLblSkip val="5"/>
        <c:tickMarkSkip val="10"/>
      </c:catAx>
      <c:valAx>
        <c:axId val="513235608"/>
        <c:scaling>
          <c:orientation val="minMax"/>
        </c:scaling>
        <c:axPos val="l"/>
        <c:majorGridlines>
          <c:spPr>
            <a:ln w="3175">
              <a:solidFill>
                <a:srgbClr val="000000"/>
              </a:solidFill>
              <a:prstDash val="solid"/>
            </a:ln>
          </c:spPr>
        </c:majorGridlines>
        <c:numFmt formatCode="0.000"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3245448"/>
        <c:crosses val="autoZero"/>
        <c:crossBetween val="midCat"/>
      </c:valAx>
      <c:spPr>
        <a:solidFill>
          <a:srgbClr val="C0C0C0"/>
        </a:solidFill>
        <a:ln w="12700">
          <a:solidFill>
            <a:srgbClr val="808080"/>
          </a:solidFill>
          <a:prstDash val="solid"/>
        </a:ln>
      </c:spPr>
    </c:plotArea>
    <c:legend>
      <c:legendPos val="r"/>
      <c:layout>
        <c:manualLayout>
          <c:xMode val="edge"/>
          <c:yMode val="edge"/>
          <c:x val="0.116279069767442"/>
          <c:y val="0.643322475570033"/>
          <c:w val="0.308970099667774"/>
          <c:h val="0.24267100977198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2.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Fitted Deviations</a:t>
            </a:r>
          </a:p>
        </c:rich>
      </c:tx>
      <c:layout>
        <c:manualLayout>
          <c:xMode val="edge"/>
          <c:yMode val="edge"/>
          <c:x val="0.426356589147287"/>
          <c:y val="0.0"/>
        </c:manualLayout>
      </c:layout>
      <c:spPr>
        <a:noFill/>
        <a:ln w="25400">
          <a:noFill/>
        </a:ln>
      </c:spPr>
    </c:title>
    <c:plotArea>
      <c:layout>
        <c:manualLayout>
          <c:layoutTarget val="inner"/>
          <c:xMode val="edge"/>
          <c:yMode val="edge"/>
          <c:x val="0.0642303433001107"/>
          <c:y val="0.0521172638436485"/>
          <c:w val="0.915836101882611"/>
          <c:h val="0.879478827361565"/>
        </c:manualLayout>
      </c:layout>
      <c:lineChart>
        <c:grouping val="standard"/>
        <c:ser>
          <c:idx val="0"/>
          <c:order val="0"/>
          <c:tx>
            <c:strRef>
              <c:f>Definitive!$B$3</c:f>
              <c:strCache>
                <c:ptCount val="1"/>
                <c:pt idx="0">
                  <c:v>Type Vienna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Definitive!$B$12:$B$96</c:f>
              <c:numCache>
                <c:formatCode>0.000</c:formatCode>
                <c:ptCount val="85"/>
                <c:pt idx="0">
                  <c:v>1.090330308974165</c:v>
                </c:pt>
                <c:pt idx="1">
                  <c:v>1.057219986532265</c:v>
                </c:pt>
                <c:pt idx="2">
                  <c:v>1.040647180679462</c:v>
                </c:pt>
                <c:pt idx="3">
                  <c:v>1.008813952735854</c:v>
                </c:pt>
                <c:pt idx="4">
                  <c:v>0.992999951872014</c:v>
                </c:pt>
                <c:pt idx="5">
                  <c:v>0.992471292498934</c:v>
                </c:pt>
                <c:pt idx="6">
                  <c:v>0.97691347647711</c:v>
                </c:pt>
                <c:pt idx="7">
                  <c:v>0.976169232242513</c:v>
                </c:pt>
                <c:pt idx="8">
                  <c:v>0.960866964624116</c:v>
                </c:pt>
                <c:pt idx="9">
                  <c:v>0.959921058986489</c:v>
                </c:pt>
                <c:pt idx="10">
                  <c:v>0.958768693504389</c:v>
                </c:pt>
                <c:pt idx="11">
                  <c:v>0.971093953098848</c:v>
                </c:pt>
                <c:pt idx="12">
                  <c:v>0.969334219995572</c:v>
                </c:pt>
                <c:pt idx="13">
                  <c:v>0.98064296070277</c:v>
                </c:pt>
                <c:pt idx="14">
                  <c:v>0.965270563656104</c:v>
                </c:pt>
                <c:pt idx="15">
                  <c:v>0.937299423634001</c:v>
                </c:pt>
                <c:pt idx="16">
                  <c:v>0.922606472713936</c:v>
                </c:pt>
                <c:pt idx="17">
                  <c:v>0.933024499382026</c:v>
                </c:pt>
                <c:pt idx="18">
                  <c:v>0.930643875621215</c:v>
                </c:pt>
                <c:pt idx="19">
                  <c:v>0.891948538709853</c:v>
                </c:pt>
                <c:pt idx="20">
                  <c:v>0.854237676424621</c:v>
                </c:pt>
                <c:pt idx="21">
                  <c:v>0.852525215339134</c:v>
                </c:pt>
                <c:pt idx="22">
                  <c:v>0.873647246419908</c:v>
                </c:pt>
                <c:pt idx="23">
                  <c:v>0.916527892337621</c:v>
                </c:pt>
                <c:pt idx="24">
                  <c:v>0.935573906307325</c:v>
                </c:pt>
                <c:pt idx="25">
                  <c:v>0.909944813784291</c:v>
                </c:pt>
                <c:pt idx="26">
                  <c:v>0.944621956131117</c:v>
                </c:pt>
                <c:pt idx="27">
                  <c:v>0.92412880782757</c:v>
                </c:pt>
                <c:pt idx="28">
                  <c:v>0.930553634944256</c:v>
                </c:pt>
                <c:pt idx="29">
                  <c:v>0.996928412800823</c:v>
                </c:pt>
                <c:pt idx="30">
                  <c:v>0.982651297432629</c:v>
                </c:pt>
                <c:pt idx="31">
                  <c:v>0.987190663763771</c:v>
                </c:pt>
                <c:pt idx="32">
                  <c:v>1.01097686341999</c:v>
                </c:pt>
                <c:pt idx="33">
                  <c:v>1.033774741868327</c:v>
                </c:pt>
                <c:pt idx="34">
                  <c:v>1.055609439603168</c:v>
                </c:pt>
                <c:pt idx="35">
                  <c:v>1.048422798259561</c:v>
                </c:pt>
                <c:pt idx="36">
                  <c:v>1.061473264124706</c:v>
                </c:pt>
                <c:pt idx="37">
                  <c:v>1.015810623911825</c:v>
                </c:pt>
                <c:pt idx="38">
                  <c:v>0.982031820379601</c:v>
                </c:pt>
                <c:pt idx="39">
                  <c:v>0.949062421765392</c:v>
                </c:pt>
                <c:pt idx="40">
                  <c:v>0.951484799660088</c:v>
                </c:pt>
                <c:pt idx="41">
                  <c:v>0.996169357200746</c:v>
                </c:pt>
                <c:pt idx="42">
                  <c:v>1.072742368194284</c:v>
                </c:pt>
                <c:pt idx="43">
                  <c:v>1.163168744399813</c:v>
                </c:pt>
                <c:pt idx="44">
                  <c:v>1.347937781215675</c:v>
                </c:pt>
                <c:pt idx="45">
                  <c:v>1.422721543137845</c:v>
                </c:pt>
                <c:pt idx="46">
                  <c:v>1.337479006714436</c:v>
                </c:pt>
                <c:pt idx="47">
                  <c:v>1.355233874606842</c:v>
                </c:pt>
                <c:pt idx="48">
                  <c:v>1.28062987418632</c:v>
                </c:pt>
                <c:pt idx="49">
                  <c:v>1.20052850651683</c:v>
                </c:pt>
                <c:pt idx="50">
                  <c:v>1.1447808068554</c:v>
                </c:pt>
                <c:pt idx="51">
                  <c:v>1.112295600280168</c:v>
                </c:pt>
                <c:pt idx="52">
                  <c:v>1.087703494164363</c:v>
                </c:pt>
                <c:pt idx="53">
                  <c:v>1.091784139813771</c:v>
                </c:pt>
                <c:pt idx="54">
                  <c:v>1.088536215384934</c:v>
                </c:pt>
                <c:pt idx="55">
                  <c:v>1.07829716711684</c:v>
                </c:pt>
                <c:pt idx="56">
                  <c:v>1.054676275579266</c:v>
                </c:pt>
                <c:pt idx="57">
                  <c:v>1.057980478490837</c:v>
                </c:pt>
                <c:pt idx="58">
                  <c:v>1.0479044747373</c:v>
                </c:pt>
                <c:pt idx="59">
                  <c:v>1.031477697308444</c:v>
                </c:pt>
                <c:pt idx="60">
                  <c:v>1.02792095032668</c:v>
                </c:pt>
                <c:pt idx="61">
                  <c:v>1.005600023771</c:v>
                </c:pt>
                <c:pt idx="62">
                  <c:v>0.983726302667856</c:v>
                </c:pt>
                <c:pt idx="63">
                  <c:v>0.968305571661924</c:v>
                </c:pt>
                <c:pt idx="64">
                  <c:v>0.959046614316802</c:v>
                </c:pt>
                <c:pt idx="65">
                  <c:v>0.967321715016652</c:v>
                </c:pt>
                <c:pt idx="66">
                  <c:v>0.940686354801991</c:v>
                </c:pt>
                <c:pt idx="67">
                  <c:v>0.931586288414008</c:v>
                </c:pt>
                <c:pt idx="68">
                  <c:v>0.916982895657824</c:v>
                </c:pt>
                <c:pt idx="69">
                  <c:v>0.924489839595752</c:v>
                </c:pt>
                <c:pt idx="70">
                  <c:v>0.920766893026093</c:v>
                </c:pt>
                <c:pt idx="71">
                  <c:v>0.93283407125808</c:v>
                </c:pt>
                <c:pt idx="72">
                  <c:v>0.928645335719444</c:v>
                </c:pt>
                <c:pt idx="73">
                  <c:v>0.934629349230539</c:v>
                </c:pt>
                <c:pt idx="74">
                  <c:v>0.914923428384532</c:v>
                </c:pt>
                <c:pt idx="75">
                  <c:v>0.905556826830018</c:v>
                </c:pt>
                <c:pt idx="76">
                  <c:v>0.906054239057653</c:v>
                </c:pt>
                <c:pt idx="77">
                  <c:v>0.920775982461827</c:v>
                </c:pt>
                <c:pt idx="78">
                  <c:v>0.906342050275852</c:v>
                </c:pt>
                <c:pt idx="79">
                  <c:v>0.906146963942938</c:v>
                </c:pt>
                <c:pt idx="80">
                  <c:v>0.937918763825975</c:v>
                </c:pt>
                <c:pt idx="81">
                  <c:v>0.941318380784934</c:v>
                </c:pt>
                <c:pt idx="82">
                  <c:v>0.962199445870228</c:v>
                </c:pt>
                <c:pt idx="83">
                  <c:v>0.995348934044162</c:v>
                </c:pt>
                <c:pt idx="84">
                  <c:v>0.962481761741489</c:v>
                </c:pt>
              </c:numCache>
            </c:numRef>
          </c:val>
        </c:ser>
        <c:ser>
          <c:idx val="1"/>
          <c:order val="1"/>
          <c:tx>
            <c:strRef>
              <c:f>Definitive!$C$3</c:f>
              <c:strCache>
                <c:ptCount val="1"/>
                <c:pt idx="0">
                  <c:v>Type Linz</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Definitive!$C$12:$C$96</c:f>
              <c:numCache>
                <c:formatCode>0.000</c:formatCode>
                <c:ptCount val="85"/>
                <c:pt idx="0">
                  <c:v>0.967982040103451</c:v>
                </c:pt>
                <c:pt idx="1">
                  <c:v>0.952616629944746</c:v>
                </c:pt>
                <c:pt idx="2">
                  <c:v>0.937251219786041</c:v>
                </c:pt>
                <c:pt idx="3">
                  <c:v>0.921885809627337</c:v>
                </c:pt>
                <c:pt idx="4">
                  <c:v>0.906520399468632</c:v>
                </c:pt>
                <c:pt idx="5">
                  <c:v>0.905089009084957</c:v>
                </c:pt>
                <c:pt idx="6">
                  <c:v>0.903657618701283</c:v>
                </c:pt>
                <c:pt idx="7">
                  <c:v>0.902226228317608</c:v>
                </c:pt>
                <c:pt idx="8">
                  <c:v>0.925131771611578</c:v>
                </c:pt>
                <c:pt idx="9">
                  <c:v>0.948037314905547</c:v>
                </c:pt>
                <c:pt idx="10">
                  <c:v>0.970942858199517</c:v>
                </c:pt>
                <c:pt idx="11">
                  <c:v>0.967255133049589</c:v>
                </c:pt>
                <c:pt idx="12">
                  <c:v>0.96356740789966</c:v>
                </c:pt>
                <c:pt idx="13">
                  <c:v>0.959879682749731</c:v>
                </c:pt>
                <c:pt idx="14">
                  <c:v>0.955800075006812</c:v>
                </c:pt>
                <c:pt idx="15">
                  <c:v>0.951720467263893</c:v>
                </c:pt>
                <c:pt idx="16">
                  <c:v>0.947640859520973</c:v>
                </c:pt>
                <c:pt idx="17">
                  <c:v>0.956369876780639</c:v>
                </c:pt>
                <c:pt idx="18">
                  <c:v>0.965098894040305</c:v>
                </c:pt>
                <c:pt idx="19">
                  <c:v>0.973827911299971</c:v>
                </c:pt>
                <c:pt idx="20">
                  <c:v>0.982556928559637</c:v>
                </c:pt>
                <c:pt idx="21">
                  <c:v>0.987250151695248</c:v>
                </c:pt>
                <c:pt idx="22">
                  <c:v>0.991943374830859</c:v>
                </c:pt>
                <c:pt idx="23">
                  <c:v>0.996636597966469</c:v>
                </c:pt>
                <c:pt idx="24">
                  <c:v>1.00132982110208</c:v>
                </c:pt>
                <c:pt idx="25">
                  <c:v>1.006023044237691</c:v>
                </c:pt>
                <c:pt idx="26">
                  <c:v>1.010716267373301</c:v>
                </c:pt>
                <c:pt idx="27">
                  <c:v>1.015541070073527</c:v>
                </c:pt>
                <c:pt idx="28">
                  <c:v>1.020365872773753</c:v>
                </c:pt>
                <c:pt idx="29">
                  <c:v>1.025190675473979</c:v>
                </c:pt>
                <c:pt idx="30">
                  <c:v>1.012740933091793</c:v>
                </c:pt>
                <c:pt idx="31">
                  <c:v>1.012651297432629</c:v>
                </c:pt>
                <c:pt idx="32">
                  <c:v>1.017190663763771</c:v>
                </c:pt>
                <c:pt idx="33">
                  <c:v>1.075607286163453</c:v>
                </c:pt>
                <c:pt idx="34">
                  <c:v>1.081054691453526</c:v>
                </c:pt>
                <c:pt idx="35">
                  <c:v>1.085609439603168</c:v>
                </c:pt>
                <c:pt idx="36">
                  <c:v>1.078422798259561</c:v>
                </c:pt>
                <c:pt idx="37">
                  <c:v>1.072794926675725</c:v>
                </c:pt>
                <c:pt idx="38">
                  <c:v>1.051674195952282</c:v>
                </c:pt>
                <c:pt idx="39">
                  <c:v>1.035686277723838</c:v>
                </c:pt>
                <c:pt idx="40">
                  <c:v>1.028973607338269</c:v>
                </c:pt>
                <c:pt idx="41">
                  <c:v>1.052101012632953</c:v>
                </c:pt>
                <c:pt idx="42">
                  <c:v>1.060580937306313</c:v>
                </c:pt>
                <c:pt idx="43">
                  <c:v>1.065065286608693</c:v>
                </c:pt>
                <c:pt idx="44">
                  <c:v>1.111888053817498</c:v>
                </c:pt>
                <c:pt idx="45">
                  <c:v>1.156905752504765</c:v>
                </c:pt>
                <c:pt idx="46">
                  <c:v>1.158779726941161</c:v>
                </c:pt>
                <c:pt idx="47">
                  <c:v>1.160286629493483</c:v>
                </c:pt>
                <c:pt idx="48">
                  <c:v>1.141413114608332</c:v>
                </c:pt>
                <c:pt idx="49">
                  <c:v>1.122846601075318</c:v>
                </c:pt>
                <c:pt idx="50">
                  <c:v>1.104582095133034</c:v>
                </c:pt>
                <c:pt idx="51">
                  <c:v>1.067551268736703</c:v>
                </c:pt>
                <c:pt idx="52">
                  <c:v>1.031432885423606</c:v>
                </c:pt>
                <c:pt idx="53">
                  <c:v>0.99620705915708</c:v>
                </c:pt>
                <c:pt idx="54">
                  <c:v>0.980002503936185</c:v>
                </c:pt>
                <c:pt idx="55">
                  <c:v>0.964061536096541</c:v>
                </c:pt>
                <c:pt idx="56">
                  <c:v>0.965942458208588</c:v>
                </c:pt>
                <c:pt idx="57">
                  <c:v>0.967507107247451</c:v>
                </c:pt>
                <c:pt idx="58">
                  <c:v>0.96876527469326</c:v>
                </c:pt>
                <c:pt idx="59">
                  <c:v>0.936287671748194</c:v>
                </c:pt>
                <c:pt idx="60">
                  <c:v>0.937505240755886</c:v>
                </c:pt>
                <c:pt idx="61">
                  <c:v>0.938435465941525</c:v>
                </c:pt>
                <c:pt idx="62">
                  <c:v>0.923170638023157</c:v>
                </c:pt>
                <c:pt idx="63">
                  <c:v>0.9238119411559</c:v>
                </c:pt>
                <c:pt idx="64">
                  <c:v>0.862575577254702</c:v>
                </c:pt>
                <c:pt idx="65">
                  <c:v>0.93538053240784</c:v>
                </c:pt>
                <c:pt idx="66">
                  <c:v>0.94116482803381</c:v>
                </c:pt>
                <c:pt idx="67">
                  <c:v>0.94694912365978</c:v>
                </c:pt>
                <c:pt idx="68">
                  <c:v>0.95273341928575</c:v>
                </c:pt>
                <c:pt idx="69">
                  <c:v>0.95851771491172</c:v>
                </c:pt>
                <c:pt idx="70">
                  <c:v>0.96430201053769</c:v>
                </c:pt>
                <c:pt idx="71">
                  <c:v>0.97008630616366</c:v>
                </c:pt>
                <c:pt idx="72">
                  <c:v>0.975870601789629</c:v>
                </c:pt>
                <c:pt idx="73">
                  <c:v>0.981654897415599</c:v>
                </c:pt>
                <c:pt idx="74">
                  <c:v>0.957900456005137</c:v>
                </c:pt>
                <c:pt idx="75">
                  <c:v>0.978140416019099</c:v>
                </c:pt>
                <c:pt idx="76">
                  <c:v>0.971765119383328</c:v>
                </c:pt>
                <c:pt idx="77">
                  <c:v>0.980775982461827</c:v>
                </c:pt>
                <c:pt idx="78">
                  <c:v>0.964699753410261</c:v>
                </c:pt>
                <c:pt idx="79">
                  <c:v>0.966146963942937</c:v>
                </c:pt>
                <c:pt idx="80">
                  <c:v>0.997918763825975</c:v>
                </c:pt>
                <c:pt idx="81">
                  <c:v>1.001318380784934</c:v>
                </c:pt>
                <c:pt idx="82">
                  <c:v>1.022199445870227</c:v>
                </c:pt>
                <c:pt idx="83">
                  <c:v>1.055348934044162</c:v>
                </c:pt>
                <c:pt idx="84">
                  <c:v>1.022481761741489</c:v>
                </c:pt>
              </c:numCache>
            </c:numRef>
          </c:val>
        </c:ser>
        <c:ser>
          <c:idx val="2"/>
          <c:order val="2"/>
          <c:tx>
            <c:strRef>
              <c:f>Definitive!$D$3</c:f>
              <c:strCache>
                <c:ptCount val="1"/>
                <c:pt idx="0">
                  <c:v>Type Graz</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Definitive!$D$12:$D$96</c:f>
              <c:numCache>
                <c:formatCode>0.000</c:formatCode>
                <c:ptCount val="85"/>
                <c:pt idx="0">
                  <c:v>1.084846245062954</c:v>
                </c:pt>
                <c:pt idx="1">
                  <c:v>1.057219986532265</c:v>
                </c:pt>
                <c:pt idx="2">
                  <c:v>1.040647180679462</c:v>
                </c:pt>
                <c:pt idx="3">
                  <c:v>1.008813952735854</c:v>
                </c:pt>
                <c:pt idx="4">
                  <c:v>0.997840602192582</c:v>
                </c:pt>
                <c:pt idx="5">
                  <c:v>0.966853701097027</c:v>
                </c:pt>
                <c:pt idx="6">
                  <c:v>0.935866800001472</c:v>
                </c:pt>
                <c:pt idx="7">
                  <c:v>0.904879898905916</c:v>
                </c:pt>
                <c:pt idx="8">
                  <c:v>0.886548600307304</c:v>
                </c:pt>
                <c:pt idx="9">
                  <c:v>0.868217301708692</c:v>
                </c:pt>
                <c:pt idx="10">
                  <c:v>0.84988600311008</c:v>
                </c:pt>
                <c:pt idx="11">
                  <c:v>0.851674365307237</c:v>
                </c:pt>
                <c:pt idx="12">
                  <c:v>0.853462727504394</c:v>
                </c:pt>
                <c:pt idx="13">
                  <c:v>0.855251089701551</c:v>
                </c:pt>
                <c:pt idx="14">
                  <c:v>0.84685044449211</c:v>
                </c:pt>
                <c:pt idx="15">
                  <c:v>0.83844979928267</c:v>
                </c:pt>
                <c:pt idx="16">
                  <c:v>0.830049154073229</c:v>
                </c:pt>
                <c:pt idx="17">
                  <c:v>0.832687460581042</c:v>
                </c:pt>
                <c:pt idx="18">
                  <c:v>0.83208458103764</c:v>
                </c:pt>
                <c:pt idx="19">
                  <c:v>0.822285205162748</c:v>
                </c:pt>
                <c:pt idx="20">
                  <c:v>0.812735141935601</c:v>
                </c:pt>
                <c:pt idx="21">
                  <c:v>0.841552783065806</c:v>
                </c:pt>
                <c:pt idx="22">
                  <c:v>0.870370424196012</c:v>
                </c:pt>
                <c:pt idx="23">
                  <c:v>0.899188065326217</c:v>
                </c:pt>
                <c:pt idx="24">
                  <c:v>0.928005706456422</c:v>
                </c:pt>
                <c:pt idx="25">
                  <c:v>0.956823347586628</c:v>
                </c:pt>
                <c:pt idx="26">
                  <c:v>0.985640988716833</c:v>
                </c:pt>
                <c:pt idx="27">
                  <c:v>0.984674303508486</c:v>
                </c:pt>
                <c:pt idx="28">
                  <c:v>0.98370761830014</c:v>
                </c:pt>
                <c:pt idx="29">
                  <c:v>0.982740933091793</c:v>
                </c:pt>
                <c:pt idx="30">
                  <c:v>0.982651297432629</c:v>
                </c:pt>
                <c:pt idx="31">
                  <c:v>0.987190663763771</c:v>
                </c:pt>
                <c:pt idx="32">
                  <c:v>1.01097686341999</c:v>
                </c:pt>
                <c:pt idx="33">
                  <c:v>1.051054691453526</c:v>
                </c:pt>
                <c:pt idx="34">
                  <c:v>1.055609439603168</c:v>
                </c:pt>
                <c:pt idx="35">
                  <c:v>1.048422798259561</c:v>
                </c:pt>
                <c:pt idx="36">
                  <c:v>1.042794926675725</c:v>
                </c:pt>
                <c:pt idx="37">
                  <c:v>1.021674195952282</c:v>
                </c:pt>
                <c:pt idx="38">
                  <c:v>1.005686277723838</c:v>
                </c:pt>
                <c:pt idx="39">
                  <c:v>0.998973607338269</c:v>
                </c:pt>
                <c:pt idx="40">
                  <c:v>1.022101012632953</c:v>
                </c:pt>
                <c:pt idx="41">
                  <c:v>1.036298924070615</c:v>
                </c:pt>
                <c:pt idx="42">
                  <c:v>1.026338053550708</c:v>
                </c:pt>
                <c:pt idx="43">
                  <c:v>1.081254903611953</c:v>
                </c:pt>
                <c:pt idx="44">
                  <c:v>1.163288914029274</c:v>
                </c:pt>
                <c:pt idx="45">
                  <c:v>1.226861443277323</c:v>
                </c:pt>
                <c:pt idx="46">
                  <c:v>1.244396353861119</c:v>
                </c:pt>
                <c:pt idx="47">
                  <c:v>1.246673503802608</c:v>
                </c:pt>
                <c:pt idx="48">
                  <c:v>1.234606267706521</c:v>
                </c:pt>
                <c:pt idx="49">
                  <c:v>1.195636652456089</c:v>
                </c:pt>
                <c:pt idx="50">
                  <c:v>1.157750909348469</c:v>
                </c:pt>
                <c:pt idx="51">
                  <c:v>1.120920873543113</c:v>
                </c:pt>
                <c:pt idx="52">
                  <c:v>1.08511908160166</c:v>
                </c:pt>
                <c:pt idx="53">
                  <c:v>1.037962063292569</c:v>
                </c:pt>
                <c:pt idx="54">
                  <c:v>1.016493781175547</c:v>
                </c:pt>
                <c:pt idx="55">
                  <c:v>0.99546952986982</c:v>
                </c:pt>
                <c:pt idx="56">
                  <c:v>0.986485841216899</c:v>
                </c:pt>
                <c:pt idx="57">
                  <c:v>0.966082247393334</c:v>
                </c:pt>
                <c:pt idx="58">
                  <c:v>0.979492451434508</c:v>
                </c:pt>
                <c:pt idx="59">
                  <c:v>0.981034264075457</c:v>
                </c:pt>
                <c:pt idx="60">
                  <c:v>0.971418352767646</c:v>
                </c:pt>
                <c:pt idx="61">
                  <c:v>0.972234674003797</c:v>
                </c:pt>
                <c:pt idx="62">
                  <c:v>0.952125838619916</c:v>
                </c:pt>
                <c:pt idx="63">
                  <c:v>0.932432916462859</c:v>
                </c:pt>
                <c:pt idx="64">
                  <c:v>0.913147305154174</c:v>
                </c:pt>
                <c:pt idx="65">
                  <c:v>0.927321715016652</c:v>
                </c:pt>
                <c:pt idx="66">
                  <c:v>0.900686354801991</c:v>
                </c:pt>
                <c:pt idx="67">
                  <c:v>0.891586288414008</c:v>
                </c:pt>
                <c:pt idx="68">
                  <c:v>0.876982895657824</c:v>
                </c:pt>
                <c:pt idx="69">
                  <c:v>0.884489839595752</c:v>
                </c:pt>
                <c:pt idx="70">
                  <c:v>0.880766893026093</c:v>
                </c:pt>
                <c:pt idx="71">
                  <c:v>0.892834071258079</c:v>
                </c:pt>
                <c:pt idx="72">
                  <c:v>0.888645335719444</c:v>
                </c:pt>
                <c:pt idx="73">
                  <c:v>0.888013523476254</c:v>
                </c:pt>
                <c:pt idx="74">
                  <c:v>0.874478861876436</c:v>
                </c:pt>
                <c:pt idx="75">
                  <c:v>0.879243931319437</c:v>
                </c:pt>
                <c:pt idx="76">
                  <c:v>0.867509062034708</c:v>
                </c:pt>
                <c:pt idx="77">
                  <c:v>0.880775982461827</c:v>
                </c:pt>
                <c:pt idx="78">
                  <c:v>0.864699753410261</c:v>
                </c:pt>
                <c:pt idx="79">
                  <c:v>0.866146963942937</c:v>
                </c:pt>
                <c:pt idx="80">
                  <c:v>0.897918763825975</c:v>
                </c:pt>
                <c:pt idx="81">
                  <c:v>0.901318380784934</c:v>
                </c:pt>
                <c:pt idx="82">
                  <c:v>0.922199445870227</c:v>
                </c:pt>
                <c:pt idx="83">
                  <c:v>0.955348934044162</c:v>
                </c:pt>
                <c:pt idx="84">
                  <c:v>0.922481761741489</c:v>
                </c:pt>
              </c:numCache>
            </c:numRef>
          </c:val>
        </c:ser>
        <c:ser>
          <c:idx val="3"/>
          <c:order val="3"/>
          <c:tx>
            <c:strRef>
              <c:f>Definitive!$E$3</c:f>
              <c:strCache>
                <c:ptCount val="1"/>
                <c:pt idx="0">
                  <c:v>Type Prague</c:v>
                </c:pt>
              </c:strCache>
            </c:strRef>
          </c:tx>
          <c:spPr>
            <a:ln w="12700">
              <a:solidFill>
                <a:srgbClr val="00FFFF"/>
              </a:solidFill>
              <a:prstDash val="solid"/>
            </a:ln>
          </c:spPr>
          <c:marker>
            <c:symbol val="x"/>
            <c:size val="5"/>
            <c:spPr>
              <a:noFill/>
              <a:ln>
                <a:solidFill>
                  <a:srgbClr val="00FFFF"/>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Definitive!$E$12:$E$96</c:f>
              <c:numCache>
                <c:formatCode>0.000</c:formatCode>
                <c:ptCount val="85"/>
                <c:pt idx="0">
                  <c:v>1.156483151083556</c:v>
                </c:pt>
                <c:pt idx="1">
                  <c:v>1.119387559807139</c:v>
                </c:pt>
                <c:pt idx="2">
                  <c:v>1.086215504815696</c:v>
                </c:pt>
                <c:pt idx="3">
                  <c:v>1.05461918627092</c:v>
                </c:pt>
                <c:pt idx="4">
                  <c:v>1.026692714166497</c:v>
                </c:pt>
                <c:pt idx="5">
                  <c:v>1.009190068488168</c:v>
                </c:pt>
                <c:pt idx="6">
                  <c:v>0.9922089271819</c:v>
                </c:pt>
                <c:pt idx="7">
                  <c:v>0.987637563514908</c:v>
                </c:pt>
                <c:pt idx="8">
                  <c:v>0.987108116182341</c:v>
                </c:pt>
                <c:pt idx="9">
                  <c:v>0.993109976850236</c:v>
                </c:pt>
                <c:pt idx="10">
                  <c:v>0.989401972110898</c:v>
                </c:pt>
                <c:pt idx="11">
                  <c:v>0.992080649300539</c:v>
                </c:pt>
                <c:pt idx="12">
                  <c:v>0.996027973375545</c:v>
                </c:pt>
                <c:pt idx="13">
                  <c:v>1.00278611088882</c:v>
                </c:pt>
                <c:pt idx="14">
                  <c:v>0.992411391971418</c:v>
                </c:pt>
                <c:pt idx="15">
                  <c:v>0.978208974568132</c:v>
                </c:pt>
                <c:pt idx="16">
                  <c:v>0.985236969111773</c:v>
                </c:pt>
                <c:pt idx="17">
                  <c:v>0.991563966409752</c:v>
                </c:pt>
                <c:pt idx="18">
                  <c:v>0.982893161773488</c:v>
                </c:pt>
                <c:pt idx="19">
                  <c:v>0.938203899816317</c:v>
                </c:pt>
                <c:pt idx="20">
                  <c:v>0.8998577357567</c:v>
                </c:pt>
                <c:pt idx="21">
                  <c:v>0.873018347278805</c:v>
                </c:pt>
                <c:pt idx="22">
                  <c:v>0.867272103142303</c:v>
                </c:pt>
                <c:pt idx="23">
                  <c:v>0.879778378628474</c:v>
                </c:pt>
                <c:pt idx="24">
                  <c:v>0.8896142944127</c:v>
                </c:pt>
                <c:pt idx="25">
                  <c:v>0.891115451920986</c:v>
                </c:pt>
                <c:pt idx="26">
                  <c:v>0.917673507884408</c:v>
                </c:pt>
                <c:pt idx="27">
                  <c:v>0.880755712042311</c:v>
                </c:pt>
                <c:pt idx="28">
                  <c:v>0.875905016946355</c:v>
                </c:pt>
                <c:pt idx="29">
                  <c:v>0.927146440365541</c:v>
                </c:pt>
                <c:pt idx="30">
                  <c:v>0.923751133797189</c:v>
                </c:pt>
                <c:pt idx="31">
                  <c:v>0.940727089995777</c:v>
                </c:pt>
                <c:pt idx="32">
                  <c:v>0.968332128198764</c:v>
                </c:pt>
                <c:pt idx="33">
                  <c:v>1.001123205710951</c:v>
                </c:pt>
                <c:pt idx="34">
                  <c:v>1.033228154299881</c:v>
                </c:pt>
                <c:pt idx="35">
                  <c:v>1.041150885125896</c:v>
                </c:pt>
                <c:pt idx="36">
                  <c:v>1.042794926675725</c:v>
                </c:pt>
                <c:pt idx="37">
                  <c:v>1.021674195952282</c:v>
                </c:pt>
                <c:pt idx="38">
                  <c:v>1.005686277723838</c:v>
                </c:pt>
                <c:pt idx="39">
                  <c:v>0.998973607338269</c:v>
                </c:pt>
                <c:pt idx="40">
                  <c:v>1.022101012632953</c:v>
                </c:pt>
                <c:pt idx="41">
                  <c:v>1.036298924070615</c:v>
                </c:pt>
                <c:pt idx="42">
                  <c:v>1.021620719491938</c:v>
                </c:pt>
                <c:pt idx="43">
                  <c:v>1.08791434814219</c:v>
                </c:pt>
                <c:pt idx="44">
                  <c:v>1.233522455255059</c:v>
                </c:pt>
                <c:pt idx="45">
                  <c:v>1.226694644364047</c:v>
                </c:pt>
                <c:pt idx="46">
                  <c:v>1.211539498385602</c:v>
                </c:pt>
                <c:pt idx="47">
                  <c:v>1.186286709272379</c:v>
                </c:pt>
                <c:pt idx="48">
                  <c:v>1.157157852560333</c:v>
                </c:pt>
                <c:pt idx="49">
                  <c:v>1.13396031479612</c:v>
                </c:pt>
                <c:pt idx="50">
                  <c:v>1.108459097014842</c:v>
                </c:pt>
                <c:pt idx="51">
                  <c:v>1.087496454345223</c:v>
                </c:pt>
                <c:pt idx="52">
                  <c:v>1.077060856482009</c:v>
                </c:pt>
                <c:pt idx="53">
                  <c:v>1.075235168059977</c:v>
                </c:pt>
                <c:pt idx="54">
                  <c:v>1.078991419398942</c:v>
                </c:pt>
                <c:pt idx="55">
                  <c:v>1.069165728794728</c:v>
                </c:pt>
                <c:pt idx="56">
                  <c:v>1.050865263852937</c:v>
                </c:pt>
                <c:pt idx="57">
                  <c:v>1.031091509731771</c:v>
                </c:pt>
                <c:pt idx="58">
                  <c:v>1.007714831992774</c:v>
                </c:pt>
                <c:pt idx="59">
                  <c:v>0.986490332650221</c:v>
                </c:pt>
                <c:pt idx="60">
                  <c:v>0.97732037174588</c:v>
                </c:pt>
                <c:pt idx="61">
                  <c:v>0.963666428523548</c:v>
                </c:pt>
                <c:pt idx="62">
                  <c:v>0.957553729662556</c:v>
                </c:pt>
                <c:pt idx="63">
                  <c:v>0.955359386594735</c:v>
                </c:pt>
                <c:pt idx="64">
                  <c:v>0.957061537224685</c:v>
                </c:pt>
                <c:pt idx="65">
                  <c:v>0.975748751531182</c:v>
                </c:pt>
                <c:pt idx="66">
                  <c:v>0.975446743865611</c:v>
                </c:pt>
                <c:pt idx="67">
                  <c:v>0.947502033760629</c:v>
                </c:pt>
                <c:pt idx="68">
                  <c:v>0.970065100975733</c:v>
                </c:pt>
                <c:pt idx="69">
                  <c:v>0.962359453711407</c:v>
                </c:pt>
                <c:pt idx="70">
                  <c:v>0.92863165994395</c:v>
                </c:pt>
                <c:pt idx="71">
                  <c:v>0.916027384529302</c:v>
                </c:pt>
                <c:pt idx="72">
                  <c:v>0.893480842389345</c:v>
                </c:pt>
                <c:pt idx="73">
                  <c:v>0.901399041444271</c:v>
                </c:pt>
                <c:pt idx="74">
                  <c:v>0.914923428384532</c:v>
                </c:pt>
                <c:pt idx="75">
                  <c:v>0.905556826830018</c:v>
                </c:pt>
                <c:pt idx="76">
                  <c:v>0.906054239057653</c:v>
                </c:pt>
                <c:pt idx="77">
                  <c:v>0.920775982461827</c:v>
                </c:pt>
                <c:pt idx="78">
                  <c:v>0.906342050275852</c:v>
                </c:pt>
                <c:pt idx="79">
                  <c:v>0.906146963942938</c:v>
                </c:pt>
                <c:pt idx="80">
                  <c:v>0.937918763825975</c:v>
                </c:pt>
                <c:pt idx="81">
                  <c:v>0.941318380784934</c:v>
                </c:pt>
                <c:pt idx="82">
                  <c:v>0.962199445870228</c:v>
                </c:pt>
                <c:pt idx="83">
                  <c:v>0.995348934044162</c:v>
                </c:pt>
                <c:pt idx="84">
                  <c:v>0.962481761741489</c:v>
                </c:pt>
              </c:numCache>
            </c:numRef>
          </c:val>
        </c:ser>
        <c:marker val="1"/>
        <c:axId val="588256056"/>
        <c:axId val="497498728"/>
      </c:lineChart>
      <c:catAx>
        <c:axId val="588256056"/>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97498728"/>
        <c:crosses val="autoZero"/>
        <c:auto val="1"/>
        <c:lblAlgn val="ctr"/>
        <c:lblOffset val="100"/>
        <c:tickLblSkip val="5"/>
        <c:tickMarkSkip val="10"/>
      </c:catAx>
      <c:valAx>
        <c:axId val="497498728"/>
        <c:scaling>
          <c:orientation val="minMax"/>
        </c:scaling>
        <c:axPos val="l"/>
        <c:majorGridlines>
          <c:spPr>
            <a:ln w="3175">
              <a:solidFill>
                <a:srgbClr val="000000"/>
              </a:solidFill>
              <a:prstDash val="solid"/>
            </a:ln>
          </c:spPr>
        </c:majorGridlines>
        <c:numFmt formatCode="0.000"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88256056"/>
        <c:crosses val="autoZero"/>
        <c:crossBetween val="midCat"/>
      </c:valAx>
      <c:spPr>
        <a:solidFill>
          <a:srgbClr val="C0C0C0"/>
        </a:solidFill>
        <a:ln w="12700">
          <a:solidFill>
            <a:srgbClr val="808080"/>
          </a:solidFill>
          <a:prstDash val="solid"/>
        </a:ln>
      </c:spPr>
    </c:plotArea>
    <c:legend>
      <c:legendPos val="r"/>
      <c:layout>
        <c:manualLayout>
          <c:xMode val="edge"/>
          <c:yMode val="edge"/>
          <c:x val="0.156146179401993"/>
          <c:y val="0.153094462540717"/>
          <c:w val="0.18936877076412"/>
          <c:h val="0.14983713355048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rPr lang="en-US"/>
              <a:t>Annual rent per capita, index, 1898-1902 = 100</a:t>
            </a:r>
          </a:p>
        </c:rich>
      </c:tx>
      <c:layout>
        <c:manualLayout>
          <c:xMode val="edge"/>
          <c:yMode val="edge"/>
          <c:x val="0.304540420819491"/>
          <c:y val="0.0"/>
        </c:manualLayout>
      </c:layout>
      <c:spPr>
        <a:noFill/>
        <a:ln w="25400">
          <a:noFill/>
        </a:ln>
      </c:spPr>
    </c:title>
    <c:plotArea>
      <c:layout>
        <c:manualLayout>
          <c:layoutTarget val="inner"/>
          <c:xMode val="edge"/>
          <c:yMode val="edge"/>
          <c:x val="0.044296788482835"/>
          <c:y val="0.0635179153094463"/>
          <c:w val="0.709856035437431"/>
          <c:h val="0.840390879478828"/>
        </c:manualLayout>
      </c:layout>
      <c:lineChart>
        <c:grouping val="standard"/>
        <c:ser>
          <c:idx val="0"/>
          <c:order val="0"/>
          <c:tx>
            <c:strRef>
              <c:f>Rents!$AE$4</c:f>
              <c:strCache>
                <c:ptCount val="1"/>
                <c:pt idx="0">
                  <c:v>Vienna (1873-1890 borders)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Rents!$AE$11:$AE$96</c:f>
              <c:numCache>
                <c:formatCode>0.00</c:formatCode>
                <c:ptCount val="86"/>
                <c:pt idx="0">
                  <c:v>0.40162980209546</c:v>
                </c:pt>
                <c:pt idx="1">
                  <c:v>0.389988358556461</c:v>
                </c:pt>
                <c:pt idx="2">
                  <c:v>0.384167636786961</c:v>
                </c:pt>
                <c:pt idx="3">
                  <c:v>0.384167636786961</c:v>
                </c:pt>
                <c:pt idx="4">
                  <c:v>0.378346915017462</c:v>
                </c:pt>
                <c:pt idx="5">
                  <c:v>0.378346915017462</c:v>
                </c:pt>
                <c:pt idx="6">
                  <c:v>0.384167636786961</c:v>
                </c:pt>
                <c:pt idx="7">
                  <c:v>0.384167636786961</c:v>
                </c:pt>
                <c:pt idx="8">
                  <c:v>0.389988358556461</c:v>
                </c:pt>
                <c:pt idx="9">
                  <c:v>0.389988358556461</c:v>
                </c:pt>
                <c:pt idx="10">
                  <c:v>0.39580908032596</c:v>
                </c:pt>
                <c:pt idx="11">
                  <c:v>0.40162980209546</c:v>
                </c:pt>
                <c:pt idx="12">
                  <c:v>0.413271245634459</c:v>
                </c:pt>
                <c:pt idx="13">
                  <c:v>0.419091967403958</c:v>
                </c:pt>
                <c:pt idx="14">
                  <c:v>0.430733410942957</c:v>
                </c:pt>
                <c:pt idx="15">
                  <c:v>0.430733410942957</c:v>
                </c:pt>
                <c:pt idx="16">
                  <c:v>0.424912689173457</c:v>
                </c:pt>
                <c:pt idx="17">
                  <c:v>0.424912689173457</c:v>
                </c:pt>
                <c:pt idx="18">
                  <c:v>0.436554132712456</c:v>
                </c:pt>
                <c:pt idx="19">
                  <c:v>0.442374854481956</c:v>
                </c:pt>
                <c:pt idx="20">
                  <c:v>0.430733410942957</c:v>
                </c:pt>
                <c:pt idx="21">
                  <c:v>0.419091967403958</c:v>
                </c:pt>
                <c:pt idx="22">
                  <c:v>0.424912689173457</c:v>
                </c:pt>
                <c:pt idx="23">
                  <c:v>0.442374854481956</c:v>
                </c:pt>
                <c:pt idx="24">
                  <c:v>0.471478463329453</c:v>
                </c:pt>
                <c:pt idx="25">
                  <c:v>0.488940628637951</c:v>
                </c:pt>
                <c:pt idx="26">
                  <c:v>0.483119906868452</c:v>
                </c:pt>
                <c:pt idx="27">
                  <c:v>0.509518277172271</c:v>
                </c:pt>
                <c:pt idx="28">
                  <c:v>0.506402793946449</c:v>
                </c:pt>
                <c:pt idx="29">
                  <c:v>0.518044237485448</c:v>
                </c:pt>
                <c:pt idx="30">
                  <c:v>0.563834003716883</c:v>
                </c:pt>
                <c:pt idx="31">
                  <c:v>0.564610011641444</c:v>
                </c:pt>
                <c:pt idx="32">
                  <c:v>0.576251455180442</c:v>
                </c:pt>
                <c:pt idx="33">
                  <c:v>0.59953434225844</c:v>
                </c:pt>
                <c:pt idx="34">
                  <c:v>0.622817229336438</c:v>
                </c:pt>
                <c:pt idx="35">
                  <c:v>0.646100116414435</c:v>
                </c:pt>
                <c:pt idx="36">
                  <c:v>0.651920838183935</c:v>
                </c:pt>
                <c:pt idx="37">
                  <c:v>0.670547147846333</c:v>
                </c:pt>
                <c:pt idx="38">
                  <c:v>0.651920838183935</c:v>
                </c:pt>
                <c:pt idx="39">
                  <c:v>0.640279394644936</c:v>
                </c:pt>
                <c:pt idx="40">
                  <c:v>0.628637951105937</c:v>
                </c:pt>
                <c:pt idx="41">
                  <c:v>0.640279394644936</c:v>
                </c:pt>
                <c:pt idx="42">
                  <c:v>0.681024447031432</c:v>
                </c:pt>
                <c:pt idx="43">
                  <c:v>0.745052386495925</c:v>
                </c:pt>
                <c:pt idx="44">
                  <c:v>0.820721769499418</c:v>
                </c:pt>
                <c:pt idx="45">
                  <c:v>0.966239813736903</c:v>
                </c:pt>
                <c:pt idx="46">
                  <c:v>1.036088474970896</c:v>
                </c:pt>
                <c:pt idx="47">
                  <c:v>0.989522700814901</c:v>
                </c:pt>
                <c:pt idx="48">
                  <c:v>1.018626309662398</c:v>
                </c:pt>
                <c:pt idx="49">
                  <c:v>0.977881257275902</c:v>
                </c:pt>
                <c:pt idx="50">
                  <c:v>0.931315483119907</c:v>
                </c:pt>
                <c:pt idx="51">
                  <c:v>0.90221187427241</c:v>
                </c:pt>
                <c:pt idx="52">
                  <c:v>0.890570430733411</c:v>
                </c:pt>
                <c:pt idx="53">
                  <c:v>0.884749708963911</c:v>
                </c:pt>
                <c:pt idx="54">
                  <c:v>0.90221187427241</c:v>
                </c:pt>
                <c:pt idx="55">
                  <c:v>0.913853317811409</c:v>
                </c:pt>
                <c:pt idx="56">
                  <c:v>0.919674039580908</c:v>
                </c:pt>
                <c:pt idx="57">
                  <c:v>0.913853317811409</c:v>
                </c:pt>
                <c:pt idx="58">
                  <c:v>0.931315483119907</c:v>
                </c:pt>
                <c:pt idx="59">
                  <c:v>0.937136204889406</c:v>
                </c:pt>
                <c:pt idx="60">
                  <c:v>0.937136204889406</c:v>
                </c:pt>
                <c:pt idx="61">
                  <c:v>0.948777648428405</c:v>
                </c:pt>
                <c:pt idx="62">
                  <c:v>0.942956926658906</c:v>
                </c:pt>
                <c:pt idx="63">
                  <c:v>0.937136204889406</c:v>
                </c:pt>
                <c:pt idx="64">
                  <c:v>0.937136204889406</c:v>
                </c:pt>
                <c:pt idx="65">
                  <c:v>0.942956926658906</c:v>
                </c:pt>
                <c:pt idx="66">
                  <c:v>0.966239813736903</c:v>
                </c:pt>
                <c:pt idx="67">
                  <c:v>0.954598370197904</c:v>
                </c:pt>
                <c:pt idx="68">
                  <c:v>0.960419091967404</c:v>
                </c:pt>
                <c:pt idx="69">
                  <c:v>0.960419091967404</c:v>
                </c:pt>
                <c:pt idx="70">
                  <c:v>0.983701979045402</c:v>
                </c:pt>
                <c:pt idx="71">
                  <c:v>0.9953434225844</c:v>
                </c:pt>
                <c:pt idx="72">
                  <c:v>1.024447031431897</c:v>
                </c:pt>
                <c:pt idx="73">
                  <c:v>1.036088474970896</c:v>
                </c:pt>
                <c:pt idx="74">
                  <c:v>1.059371362048894</c:v>
                </c:pt>
                <c:pt idx="75">
                  <c:v>1.053550640279395</c:v>
                </c:pt>
                <c:pt idx="76">
                  <c:v>1.059371362048894</c:v>
                </c:pt>
                <c:pt idx="77">
                  <c:v>1.076833527357392</c:v>
                </c:pt>
                <c:pt idx="78">
                  <c:v>1.111757857974389</c:v>
                </c:pt>
                <c:pt idx="79">
                  <c:v>1.111757857974389</c:v>
                </c:pt>
                <c:pt idx="80">
                  <c:v>1.129220023282887</c:v>
                </c:pt>
                <c:pt idx="81">
                  <c:v>1.187427240977881</c:v>
                </c:pt>
                <c:pt idx="82">
                  <c:v>1.210710128055879</c:v>
                </c:pt>
                <c:pt idx="83">
                  <c:v>1.257275902211874</c:v>
                </c:pt>
                <c:pt idx="84">
                  <c:v>1.321303841676368</c:v>
                </c:pt>
                <c:pt idx="85">
                  <c:v>1.29802095459837</c:v>
                </c:pt>
              </c:numCache>
            </c:numRef>
          </c:val>
        </c:ser>
        <c:ser>
          <c:idx val="1"/>
          <c:order val="1"/>
          <c:tx>
            <c:strRef>
              <c:f>Rents!$AF$4</c:f>
              <c:strCache>
                <c:ptCount val="1"/>
                <c:pt idx="0">
                  <c:v>Linz (1873 - 1912 borders)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Rents!$AF$11:$AF$96</c:f>
              <c:numCache>
                <c:formatCode>0.00</c:formatCode>
                <c:ptCount val="86"/>
                <c:pt idx="0">
                  <c:v>0.318126025471551</c:v>
                </c:pt>
                <c:pt idx="1">
                  <c:v>0.3183331982658</c:v>
                </c:pt>
                <c:pt idx="2">
                  <c:v>0.318460242423682</c:v>
                </c:pt>
                <c:pt idx="3">
                  <c:v>0.318504451412401</c:v>
                </c:pt>
                <c:pt idx="4">
                  <c:v>0.318463051101186</c:v>
                </c:pt>
                <c:pt idx="5">
                  <c:v>0.3183331982658</c:v>
                </c:pt>
                <c:pt idx="6">
                  <c:v>0.323085949538698</c:v>
                </c:pt>
                <c:pt idx="7">
                  <c:v>0.327908839795213</c:v>
                </c:pt>
                <c:pt idx="8">
                  <c:v>0.332802889096063</c:v>
                </c:pt>
                <c:pt idx="9">
                  <c:v>0.346894700522533</c:v>
                </c:pt>
                <c:pt idx="10">
                  <c:v>0.361361541519165</c:v>
                </c:pt>
                <c:pt idx="11">
                  <c:v>0.376211961586854</c:v>
                </c:pt>
                <c:pt idx="12">
                  <c:v>0.380980195872983</c:v>
                </c:pt>
                <c:pt idx="13">
                  <c:v>0.385803256340932</c:v>
                </c:pt>
                <c:pt idx="14">
                  <c:v>0.390681652417118</c:v>
                </c:pt>
                <c:pt idx="15">
                  <c:v>0.395453757456554</c:v>
                </c:pt>
                <c:pt idx="16">
                  <c:v>0.400276860477362</c:v>
                </c:pt>
                <c:pt idx="17">
                  <c:v>0.405151343247382</c:v>
                </c:pt>
                <c:pt idx="18">
                  <c:v>0.415644294274488</c:v>
                </c:pt>
                <c:pt idx="19">
                  <c:v>0.426373477948193</c:v>
                </c:pt>
                <c:pt idx="20">
                  <c:v>0.437343837671362</c:v>
                </c:pt>
                <c:pt idx="21">
                  <c:v>0.448560415738172</c:v>
                </c:pt>
                <c:pt idx="22">
                  <c:v>0.458155454965285</c:v>
                </c:pt>
                <c:pt idx="23">
                  <c:v>0.467945163880104</c:v>
                </c:pt>
                <c:pt idx="24">
                  <c:v>0.477933356881464</c:v>
                </c:pt>
                <c:pt idx="25">
                  <c:v>0.488123921286723</c:v>
                </c:pt>
                <c:pt idx="26">
                  <c:v>0.498520818700305</c:v>
                </c:pt>
                <c:pt idx="27">
                  <c:v>0.509128086407558</c:v>
                </c:pt>
                <c:pt idx="28">
                  <c:v>0.520017215329731</c:v>
                </c:pt>
                <c:pt idx="29">
                  <c:v>0.53112725003531</c:v>
                </c:pt>
                <c:pt idx="30">
                  <c:v>0.542462518740745</c:v>
                </c:pt>
                <c:pt idx="31">
                  <c:v>0.544735754691461</c:v>
                </c:pt>
                <c:pt idx="32">
                  <c:v>0.55369406856242</c:v>
                </c:pt>
                <c:pt idx="33">
                  <c:v>0.565372580971254</c:v>
                </c:pt>
                <c:pt idx="34">
                  <c:v>0.607727014871072</c:v>
                </c:pt>
                <c:pt idx="35">
                  <c:v>0.620904635285323</c:v>
                </c:pt>
                <c:pt idx="36">
                  <c:v>0.633830708694247</c:v>
                </c:pt>
                <c:pt idx="37">
                  <c:v>0.640045952641312</c:v>
                </c:pt>
                <c:pt idx="38">
                  <c:v>0.647233869630325</c:v>
                </c:pt>
                <c:pt idx="39">
                  <c:v>0.644982857994553</c:v>
                </c:pt>
                <c:pt idx="40">
                  <c:v>0.645680403703969</c:v>
                </c:pt>
                <c:pt idx="41">
                  <c:v>0.652102775529376</c:v>
                </c:pt>
                <c:pt idx="42">
                  <c:v>0.67778457558426</c:v>
                </c:pt>
                <c:pt idx="43">
                  <c:v>0.694545159852654</c:v>
                </c:pt>
                <c:pt idx="44">
                  <c:v>0.709014850682918</c:v>
                </c:pt>
                <c:pt idx="45">
                  <c:v>0.752423923173709</c:v>
                </c:pt>
                <c:pt idx="46">
                  <c:v>0.7958329956645</c:v>
                </c:pt>
                <c:pt idx="47">
                  <c:v>0.810302686494763</c:v>
                </c:pt>
                <c:pt idx="48">
                  <c:v>0.824772377325027</c:v>
                </c:pt>
                <c:pt idx="49">
                  <c:v>0.824772377325027</c:v>
                </c:pt>
                <c:pt idx="50">
                  <c:v>0.824772377325027</c:v>
                </c:pt>
                <c:pt idx="51">
                  <c:v>0.824772377325027</c:v>
                </c:pt>
                <c:pt idx="52">
                  <c:v>0.810302686494763</c:v>
                </c:pt>
                <c:pt idx="53">
                  <c:v>0.7958329956645</c:v>
                </c:pt>
                <c:pt idx="54">
                  <c:v>0.781363304834236</c:v>
                </c:pt>
                <c:pt idx="55">
                  <c:v>0.781363304834236</c:v>
                </c:pt>
                <c:pt idx="56">
                  <c:v>0.781363304834236</c:v>
                </c:pt>
                <c:pt idx="57">
                  <c:v>0.7958329956645</c:v>
                </c:pt>
                <c:pt idx="58">
                  <c:v>0.810302686494763</c:v>
                </c:pt>
                <c:pt idx="59">
                  <c:v>0.824772377325027</c:v>
                </c:pt>
                <c:pt idx="60">
                  <c:v>0.810302686494763</c:v>
                </c:pt>
                <c:pt idx="61">
                  <c:v>0.824772377325027</c:v>
                </c:pt>
                <c:pt idx="62">
                  <c:v>0.83924206815529</c:v>
                </c:pt>
                <c:pt idx="63">
                  <c:v>0.83924206815529</c:v>
                </c:pt>
                <c:pt idx="64">
                  <c:v>0.853711758985554</c:v>
                </c:pt>
                <c:pt idx="65">
                  <c:v>0.810302686494763</c:v>
                </c:pt>
                <c:pt idx="66">
                  <c:v>0.893225016276737</c:v>
                </c:pt>
                <c:pt idx="67">
                  <c:v>0.91360963121983</c:v>
                </c:pt>
                <c:pt idx="68">
                  <c:v>0.934424154549512</c:v>
                </c:pt>
                <c:pt idx="69">
                  <c:v>0.95567723009602</c:v>
                </c:pt>
                <c:pt idx="70">
                  <c:v>0.977377670002101</c:v>
                </c:pt>
                <c:pt idx="71">
                  <c:v>0.999534457925838</c:v>
                </c:pt>
                <c:pt idx="72">
                  <c:v>1.022156752303378</c:v>
                </c:pt>
                <c:pt idx="73">
                  <c:v>1.045253889672663</c:v>
                </c:pt>
                <c:pt idx="74">
                  <c:v>1.068835388059303</c:v>
                </c:pt>
                <c:pt idx="75">
                  <c:v>1.060217079859945</c:v>
                </c:pt>
                <c:pt idx="76">
                  <c:v>1.10052027959381</c:v>
                </c:pt>
                <c:pt idx="77">
                  <c:v>1.111426075653348</c:v>
                </c:pt>
                <c:pt idx="78">
                  <c:v>1.140280052383234</c:v>
                </c:pt>
                <c:pt idx="79">
                  <c:v>1.140135062887503</c:v>
                </c:pt>
                <c:pt idx="80">
                  <c:v>1.16072611938383</c:v>
                </c:pt>
                <c:pt idx="81">
                  <c:v>1.218720684221574</c:v>
                </c:pt>
                <c:pt idx="82">
                  <c:v>1.243092972393725</c:v>
                </c:pt>
                <c:pt idx="83">
                  <c:v>1.289999356170644</c:v>
                </c:pt>
                <c:pt idx="84">
                  <c:v>1.353855637376875</c:v>
                </c:pt>
                <c:pt idx="85">
                  <c:v>1.333381058748275</c:v>
                </c:pt>
              </c:numCache>
            </c:numRef>
          </c:val>
        </c:ser>
        <c:ser>
          <c:idx val="2"/>
          <c:order val="2"/>
          <c:tx>
            <c:strRef>
              <c:f>Rents!$AG$4</c:f>
              <c:strCache>
                <c:ptCount val="1"/>
                <c:pt idx="0">
                  <c:v>Salzburg</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Rents!$AG$11:$AG$96</c:f>
              <c:numCache>
                <c:formatCode>0.00</c:formatCode>
                <c:ptCount val="86"/>
                <c:pt idx="0">
                  <c:v>0.146634154051323</c:v>
                </c:pt>
                <c:pt idx="1">
                  <c:v>0.148337747796071</c:v>
                </c:pt>
                <c:pt idx="2">
                  <c:v>0.150023322542573</c:v>
                </c:pt>
                <c:pt idx="3">
                  <c:v>0.151688576009177</c:v>
                </c:pt>
                <c:pt idx="4">
                  <c:v>0.153331092279972</c:v>
                </c:pt>
                <c:pt idx="5">
                  <c:v>0.154948337278355</c:v>
                </c:pt>
                <c:pt idx="6">
                  <c:v>0.158985262847303</c:v>
                </c:pt>
                <c:pt idx="7">
                  <c:v>0.163126955910852</c:v>
                </c:pt>
                <c:pt idx="8">
                  <c:v>0.167376123431088</c:v>
                </c:pt>
                <c:pt idx="9">
                  <c:v>0.17637535151146</c:v>
                </c:pt>
                <c:pt idx="10">
                  <c:v>0.185744501803944</c:v>
                </c:pt>
                <c:pt idx="11">
                  <c:v>0.195497157199646</c:v>
                </c:pt>
                <c:pt idx="12">
                  <c:v>0.200144683078423</c:v>
                </c:pt>
                <c:pt idx="13">
                  <c:v>0.204899715525747</c:v>
                </c:pt>
                <c:pt idx="14">
                  <c:v>0.209764645419236</c:v>
                </c:pt>
                <c:pt idx="15">
                  <c:v>0.214653904505025</c:v>
                </c:pt>
                <c:pt idx="16">
                  <c:v>0.21965312221846</c:v>
                </c:pt>
                <c:pt idx="17">
                  <c:v>0.224764640004828</c:v>
                </c:pt>
                <c:pt idx="18">
                  <c:v>0.233112917027275</c:v>
                </c:pt>
                <c:pt idx="19">
                  <c:v>0.241751127188956</c:v>
                </c:pt>
                <c:pt idx="20">
                  <c:v>0.250688924421565</c:v>
                </c:pt>
                <c:pt idx="21">
                  <c:v>0.25993627494395</c:v>
                </c:pt>
                <c:pt idx="22">
                  <c:v>0.268406245394288</c:v>
                </c:pt>
                <c:pt idx="23">
                  <c:v>0.277145944757573</c:v>
                </c:pt>
                <c:pt idx="24">
                  <c:v>0.286163815405952</c:v>
                </c:pt>
                <c:pt idx="25">
                  <c:v>0.29546856041205</c:v>
                </c:pt>
                <c:pt idx="26">
                  <c:v>0.305069151512738</c:v>
                </c:pt>
                <c:pt idx="27">
                  <c:v>0.314974837314028</c:v>
                </c:pt>
                <c:pt idx="28">
                  <c:v>0.32523729142973</c:v>
                </c:pt>
                <c:pt idx="29">
                  <c:v>0.335826534655226</c:v>
                </c:pt>
                <c:pt idx="30">
                  <c:v>0.346752794787026</c:v>
                </c:pt>
                <c:pt idx="31">
                  <c:v>0.352022097025405</c:v>
                </c:pt>
                <c:pt idx="32">
                  <c:v>0.361732662408897</c:v>
                </c:pt>
                <c:pt idx="33">
                  <c:v>0.373410397100269</c:v>
                </c:pt>
                <c:pt idx="34">
                  <c:v>0.405783156002093</c:v>
                </c:pt>
                <c:pt idx="35">
                  <c:v>0.419125597231739</c:v>
                </c:pt>
                <c:pt idx="36">
                  <c:v>0.432540093476608</c:v>
                </c:pt>
                <c:pt idx="37">
                  <c:v>0.441568473436522</c:v>
                </c:pt>
                <c:pt idx="38">
                  <c:v>0.451421197568801</c:v>
                </c:pt>
                <c:pt idx="39">
                  <c:v>0.454781400777296</c:v>
                </c:pt>
                <c:pt idx="40">
                  <c:v>0.460262866976182</c:v>
                </c:pt>
                <c:pt idx="41">
                  <c:v>0.469935432048142</c:v>
                </c:pt>
                <c:pt idx="42">
                  <c:v>0.493796074985064</c:v>
                </c:pt>
                <c:pt idx="43">
                  <c:v>0.511552546861796</c:v>
                </c:pt>
                <c:pt idx="44">
                  <c:v>0.527933114305642</c:v>
                </c:pt>
                <c:pt idx="45">
                  <c:v>0.566395738604727</c:v>
                </c:pt>
                <c:pt idx="46">
                  <c:v>0.605638022717165</c:v>
                </c:pt>
                <c:pt idx="47">
                  <c:v>0.62340786955319</c:v>
                </c:pt>
                <c:pt idx="48">
                  <c:v>0.641494472794887</c:v>
                </c:pt>
                <c:pt idx="49">
                  <c:v>0.648525009364623</c:v>
                </c:pt>
                <c:pt idx="50">
                  <c:v>0.655632597953597</c:v>
                </c:pt>
                <c:pt idx="51">
                  <c:v>0.662818083022769</c:v>
                </c:pt>
                <c:pt idx="52">
                  <c:v>0.658326488142668</c:v>
                </c:pt>
                <c:pt idx="53">
                  <c:v>0.653656827635114</c:v>
                </c:pt>
                <c:pt idx="54">
                  <c:v>0.648805737936667</c:v>
                </c:pt>
                <c:pt idx="55">
                  <c:v>0.655916403204514</c:v>
                </c:pt>
                <c:pt idx="56">
                  <c:v>0.663104998671795</c:v>
                </c:pt>
                <c:pt idx="57">
                  <c:v>0.682786681728142</c:v>
                </c:pt>
                <c:pt idx="58">
                  <c:v>0.702820124644346</c:v>
                </c:pt>
                <c:pt idx="59">
                  <c:v>0.723210673698263</c:v>
                </c:pt>
                <c:pt idx="60">
                  <c:v>0.718309827685729</c:v>
                </c:pt>
                <c:pt idx="61">
                  <c:v>0.739149771312484</c:v>
                </c:pt>
                <c:pt idx="62">
                  <c:v>0.760360232159538</c:v>
                </c:pt>
                <c:pt idx="63">
                  <c:v>0.768693492452616</c:v>
                </c:pt>
                <c:pt idx="64">
                  <c:v>0.790516669746588</c:v>
                </c:pt>
                <c:pt idx="65">
                  <c:v>0.758544139966723</c:v>
                </c:pt>
                <c:pt idx="66">
                  <c:v>0.845333862614878</c:v>
                </c:pt>
                <c:pt idx="67">
                  <c:v>0.874101504567425</c:v>
                </c:pt>
                <c:pt idx="68">
                  <c:v>0.903814000924447</c:v>
                </c:pt>
                <c:pt idx="69">
                  <c:v>0.93450161639348</c:v>
                </c:pt>
                <c:pt idx="70">
                  <c:v>0.966195567173037</c:v>
                </c:pt>
                <c:pt idx="71">
                  <c:v>0.998928050437965</c:v>
                </c:pt>
                <c:pt idx="72">
                  <c:v>1.032732274728074</c:v>
                </c:pt>
                <c:pt idx="73">
                  <c:v>1.067642491267444</c:v>
                </c:pt>
                <c:pt idx="74">
                  <c:v>1.103694026242651</c:v>
                </c:pt>
                <c:pt idx="75">
                  <c:v>1.106793178268737</c:v>
                </c:pt>
                <c:pt idx="76">
                  <c:v>1.161458073122647</c:v>
                </c:pt>
                <c:pt idx="77">
                  <c:v>1.185823025194866</c:v>
                </c:pt>
                <c:pt idx="78">
                  <c:v>1.229942005390694</c:v>
                </c:pt>
                <c:pt idx="79">
                  <c:v>1.243263599929796</c:v>
                </c:pt>
                <c:pt idx="80">
                  <c:v>1.27958895855631</c:v>
                </c:pt>
                <c:pt idx="81">
                  <c:v>1.358246887683325</c:v>
                </c:pt>
                <c:pt idx="82">
                  <c:v>1.400593019750142</c:v>
                </c:pt>
                <c:pt idx="83">
                  <c:v>1.469371627685935</c:v>
                </c:pt>
                <c:pt idx="84">
                  <c:v>1.559007928041332</c:v>
                </c:pt>
                <c:pt idx="85">
                  <c:v>1.552258538285076</c:v>
                </c:pt>
              </c:numCache>
            </c:numRef>
          </c:val>
        </c:ser>
        <c:ser>
          <c:idx val="3"/>
          <c:order val="3"/>
          <c:tx>
            <c:strRef>
              <c:f>Rents!$AH$4</c:f>
              <c:strCache>
                <c:ptCount val="1"/>
                <c:pt idx="0">
                  <c:v>Graz</c:v>
                </c:pt>
              </c:strCache>
            </c:strRef>
          </c:tx>
          <c:spPr>
            <a:ln w="12700">
              <a:solidFill>
                <a:srgbClr val="00FFFF"/>
              </a:solidFill>
              <a:prstDash val="solid"/>
            </a:ln>
          </c:spPr>
          <c:marker>
            <c:symbol val="x"/>
            <c:size val="5"/>
            <c:spPr>
              <a:noFill/>
              <a:ln>
                <a:solidFill>
                  <a:srgbClr val="00FFFF"/>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Rents!$AH$11:$AH$96</c:f>
              <c:numCache>
                <c:formatCode>0.00</c:formatCode>
                <c:ptCount val="86"/>
                <c:pt idx="0">
                  <c:v>0.292194897284462</c:v>
                </c:pt>
                <c:pt idx="1">
                  <c:v>0.28374181770724</c:v>
                </c:pt>
                <c:pt idx="2">
                  <c:v>0.282356165852201</c:v>
                </c:pt>
                <c:pt idx="3">
                  <c:v>0.283799860590422</c:v>
                </c:pt>
                <c:pt idx="4">
                  <c:v>0.280928953085396</c:v>
                </c:pt>
                <c:pt idx="5">
                  <c:v>0.28374181770724</c:v>
                </c:pt>
                <c:pt idx="6">
                  <c:v>0.280737025342599</c:v>
                </c:pt>
                <c:pt idx="7">
                  <c:v>0.277478747440195</c:v>
                </c:pt>
                <c:pt idx="8">
                  <c:v>0.273957617096646</c:v>
                </c:pt>
                <c:pt idx="9">
                  <c:v>0.274076463817933</c:v>
                </c:pt>
                <c:pt idx="10">
                  <c:v>0.274078131366167</c:v>
                </c:pt>
                <c:pt idx="11">
                  <c:v>0.273957617096646</c:v>
                </c:pt>
                <c:pt idx="12">
                  <c:v>0.280332231041309</c:v>
                </c:pt>
                <c:pt idx="13">
                  <c:v>0.286853908601409</c:v>
                </c:pt>
                <c:pt idx="14">
                  <c:v>0.293526018317835</c:v>
                </c:pt>
                <c:pt idx="15">
                  <c:v>0.29678123770233</c:v>
                </c:pt>
                <c:pt idx="16">
                  <c:v>0.300043029367086</c:v>
                </c:pt>
                <c:pt idx="17">
                  <c:v>0.303310218928429</c:v>
                </c:pt>
                <c:pt idx="18">
                  <c:v>0.310700541791173</c:v>
                </c:pt>
                <c:pt idx="19">
                  <c:v>0.317032813566284</c:v>
                </c:pt>
                <c:pt idx="20">
                  <c:v>0.319916007759157</c:v>
                </c:pt>
                <c:pt idx="21">
                  <c:v>0.322878620149618</c:v>
                </c:pt>
                <c:pt idx="22">
                  <c:v>0.341388089468467</c:v>
                </c:pt>
                <c:pt idx="23">
                  <c:v>0.360535375811629</c:v>
                </c:pt>
                <c:pt idx="24">
                  <c:v>0.380339164307654</c:v>
                </c:pt>
                <c:pt idx="25">
                  <c:v>0.400818644843152</c:v>
                </c:pt>
                <c:pt idx="26">
                  <c:v>0.421993525049169</c:v>
                </c:pt>
                <c:pt idx="27">
                  <c:v>0.44388404361097</c:v>
                </c:pt>
                <c:pt idx="28">
                  <c:v>0.452814303752326</c:v>
                </c:pt>
                <c:pt idx="29">
                  <c:v>0.461923781709514</c:v>
                </c:pt>
                <c:pt idx="30">
                  <c:v>0.471216064262474</c:v>
                </c:pt>
                <c:pt idx="31">
                  <c:v>0.481124229418376</c:v>
                </c:pt>
                <c:pt idx="32">
                  <c:v>0.493555039539102</c:v>
                </c:pt>
                <c:pt idx="33">
                  <c:v>0.516122179641637</c:v>
                </c:pt>
                <c:pt idx="34">
                  <c:v>0.547915234193292</c:v>
                </c:pt>
                <c:pt idx="35">
                  <c:v>0.561911707122384</c:v>
                </c:pt>
                <c:pt idx="36">
                  <c:v>0.569872928072847</c:v>
                </c:pt>
                <c:pt idx="37">
                  <c:v>0.578784956016939</c:v>
                </c:pt>
                <c:pt idx="38">
                  <c:v>0.579038584401057</c:v>
                </c:pt>
                <c:pt idx="39">
                  <c:v>0.582015242148584</c:v>
                </c:pt>
                <c:pt idx="40">
                  <c:v>0.590340533021423</c:v>
                </c:pt>
                <c:pt idx="41">
                  <c:v>0.616764206663813</c:v>
                </c:pt>
                <c:pt idx="42">
                  <c:v>0.638538584615035</c:v>
                </c:pt>
                <c:pt idx="43">
                  <c:v>0.645757240299237</c:v>
                </c:pt>
                <c:pt idx="44">
                  <c:v>0.69467824335221</c:v>
                </c:pt>
                <c:pt idx="45">
                  <c:v>0.763167647626371</c:v>
                </c:pt>
                <c:pt idx="46">
                  <c:v>0.821872851289938</c:v>
                </c:pt>
                <c:pt idx="47">
                  <c:v>0.851225453121722</c:v>
                </c:pt>
                <c:pt idx="48">
                  <c:v>0.870793854342911</c:v>
                </c:pt>
                <c:pt idx="49">
                  <c:v>0.880578054953505</c:v>
                </c:pt>
                <c:pt idx="50">
                  <c:v>0.870793854342911</c:v>
                </c:pt>
                <c:pt idx="51">
                  <c:v>0.861009653732316</c:v>
                </c:pt>
                <c:pt idx="52">
                  <c:v>0.851225453121722</c:v>
                </c:pt>
                <c:pt idx="53">
                  <c:v>0.841441252511127</c:v>
                </c:pt>
                <c:pt idx="54">
                  <c:v>0.821872851289938</c:v>
                </c:pt>
                <c:pt idx="55">
                  <c:v>0.821872851289938</c:v>
                </c:pt>
                <c:pt idx="56">
                  <c:v>0.821872851289938</c:v>
                </c:pt>
                <c:pt idx="57">
                  <c:v>0.831657051900533</c:v>
                </c:pt>
                <c:pt idx="58">
                  <c:v>0.831657051900533</c:v>
                </c:pt>
                <c:pt idx="59">
                  <c:v>0.861009653732316</c:v>
                </c:pt>
                <c:pt idx="60">
                  <c:v>0.880578054953505</c:v>
                </c:pt>
                <c:pt idx="61">
                  <c:v>0.8903622555641</c:v>
                </c:pt>
                <c:pt idx="62">
                  <c:v>0.909930656785289</c:v>
                </c:pt>
                <c:pt idx="63">
                  <c:v>0.909930656785289</c:v>
                </c:pt>
                <c:pt idx="64">
                  <c:v>0.909930656785289</c:v>
                </c:pt>
                <c:pt idx="65">
                  <c:v>0.909930656785289</c:v>
                </c:pt>
                <c:pt idx="66">
                  <c:v>0.943571119919582</c:v>
                </c:pt>
                <c:pt idx="67">
                  <c:v>0.935824795741106</c:v>
                </c:pt>
                <c:pt idx="68">
                  <c:v>0.945934576433697</c:v>
                </c:pt>
                <c:pt idx="69">
                  <c:v>0.950091860072963</c:v>
                </c:pt>
                <c:pt idx="70">
                  <c:v>0.978462255401101</c:v>
                </c:pt>
                <c:pt idx="71">
                  <c:v>0.99492184178508</c:v>
                </c:pt>
                <c:pt idx="72">
                  <c:v>1.029853603855388</c:v>
                </c:pt>
                <c:pt idx="73">
                  <c:v>1.046670438885468</c:v>
                </c:pt>
                <c:pt idx="74">
                  <c:v>1.068016167814372</c:v>
                </c:pt>
                <c:pt idx="75">
                  <c:v>1.073950632815293</c:v>
                </c:pt>
                <c:pt idx="76">
                  <c:v>1.102607992618352</c:v>
                </c:pt>
                <c:pt idx="77">
                  <c:v>1.110868192189749</c:v>
                </c:pt>
                <c:pt idx="78">
                  <c:v>1.151677095547754</c:v>
                </c:pt>
                <c:pt idx="79">
                  <c:v>1.154535672050151</c:v>
                </c:pt>
                <c:pt idx="80">
                  <c:v>1.180892496197362</c:v>
                </c:pt>
                <c:pt idx="81">
                  <c:v>1.250064947013084</c:v>
                </c:pt>
                <c:pt idx="82">
                  <c:v>1.281299075245343</c:v>
                </c:pt>
                <c:pt idx="83">
                  <c:v>1.338671127089039</c:v>
                </c:pt>
                <c:pt idx="84">
                  <c:v>1.416080092992775</c:v>
                </c:pt>
                <c:pt idx="85">
                  <c:v>1.39624084154918</c:v>
                </c:pt>
              </c:numCache>
            </c:numRef>
          </c:val>
        </c:ser>
        <c:ser>
          <c:idx val="4"/>
          <c:order val="4"/>
          <c:tx>
            <c:strRef>
              <c:f>Rents!$AI$4</c:f>
              <c:strCache>
                <c:ptCount val="1"/>
                <c:pt idx="0">
                  <c:v>Klagenfurt</c:v>
                </c:pt>
              </c:strCache>
            </c:strRef>
          </c:tx>
          <c:spPr>
            <a:ln w="12700">
              <a:solidFill>
                <a:srgbClr val="800080"/>
              </a:solidFill>
              <a:prstDash val="solid"/>
            </a:ln>
          </c:spPr>
          <c:marker>
            <c:symbol val="star"/>
            <c:size val="5"/>
            <c:spPr>
              <a:noFill/>
              <a:ln>
                <a:solidFill>
                  <a:srgbClr val="800080"/>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Rents!$AI$11:$AI$96</c:f>
              <c:numCache>
                <c:formatCode>0.00</c:formatCode>
                <c:ptCount val="86"/>
                <c:pt idx="0">
                  <c:v>0.231071188227249</c:v>
                </c:pt>
                <c:pt idx="1">
                  <c:v>0.232264510556927</c:v>
                </c:pt>
                <c:pt idx="2">
                  <c:v>0.233405168984289</c:v>
                </c:pt>
                <c:pt idx="3">
                  <c:v>0.234490406709621</c:v>
                </c:pt>
                <c:pt idx="4">
                  <c:v>0.235517373977167</c:v>
                </c:pt>
                <c:pt idx="5">
                  <c:v>0.236483125378359</c:v>
                </c:pt>
                <c:pt idx="6">
                  <c:v>0.24109634174148</c:v>
                </c:pt>
                <c:pt idx="7">
                  <c:v>0.245798936075099</c:v>
                </c:pt>
                <c:pt idx="8">
                  <c:v>0.250592625960289</c:v>
                </c:pt>
                <c:pt idx="9">
                  <c:v>0.262381487420247</c:v>
                </c:pt>
                <c:pt idx="10">
                  <c:v>0.274556531594332</c:v>
                </c:pt>
                <c:pt idx="11">
                  <c:v>0.2871288123489</c:v>
                </c:pt>
                <c:pt idx="12">
                  <c:v>0.292079381812274</c:v>
                </c:pt>
                <c:pt idx="13">
                  <c:v>0.297110988405459</c:v>
                </c:pt>
                <c:pt idx="14">
                  <c:v>0.302224846916608</c:v>
                </c:pt>
                <c:pt idx="15">
                  <c:v>0.307296194393126</c:v>
                </c:pt>
                <c:pt idx="16">
                  <c:v>0.312446947036019</c:v>
                </c:pt>
                <c:pt idx="17">
                  <c:v>0.317678196826286</c:v>
                </c:pt>
                <c:pt idx="18">
                  <c:v>0.327375574944122</c:v>
                </c:pt>
                <c:pt idx="19">
                  <c:v>0.337340868164975</c:v>
                </c:pt>
                <c:pt idx="20">
                  <c:v>0.347581067656356</c:v>
                </c:pt>
                <c:pt idx="21">
                  <c:v>0.358103340387807</c:v>
                </c:pt>
                <c:pt idx="22">
                  <c:v>0.36741308021232</c:v>
                </c:pt>
                <c:pt idx="23">
                  <c:v>0.376956329647713</c:v>
                </c:pt>
                <c:pt idx="24">
                  <c:v>0.386738799484709</c:v>
                </c:pt>
                <c:pt idx="25">
                  <c:v>0.39676633757974</c:v>
                </c:pt>
                <c:pt idx="26">
                  <c:v>0.407044932097275</c:v>
                </c:pt>
                <c:pt idx="27">
                  <c:v>0.417580714827971</c:v>
                </c:pt>
                <c:pt idx="28">
                  <c:v>0.428435475242658</c:v>
                </c:pt>
                <c:pt idx="29">
                  <c:v>0.439562476755568</c:v>
                </c:pt>
                <c:pt idx="30">
                  <c:v>0.450968377011415</c:v>
                </c:pt>
                <c:pt idx="31">
                  <c:v>0.454900652843187</c:v>
                </c:pt>
                <c:pt idx="32">
                  <c:v>0.464467012174589</c:v>
                </c:pt>
                <c:pt idx="33">
                  <c:v>0.47640254307035</c:v>
                </c:pt>
                <c:pt idx="34">
                  <c:v>0.514401463944505</c:v>
                </c:pt>
                <c:pt idx="35">
                  <c:v>0.527925792951567</c:v>
                </c:pt>
                <c:pt idx="36">
                  <c:v>0.541346808448489</c:v>
                </c:pt>
                <c:pt idx="37">
                  <c:v>0.549120661318069</c:v>
                </c:pt>
                <c:pt idx="38">
                  <c:v>0.557791883032524</c:v>
                </c:pt>
                <c:pt idx="39">
                  <c:v>0.558358911450011</c:v>
                </c:pt>
                <c:pt idx="40">
                  <c:v>0.561483774276912</c:v>
                </c:pt>
                <c:pt idx="41">
                  <c:v>0.569626228969637</c:v>
                </c:pt>
                <c:pt idx="42">
                  <c:v>0.59473012351736</c:v>
                </c:pt>
                <c:pt idx="43">
                  <c:v>0.612185543042541</c:v>
                </c:pt>
                <c:pt idx="44">
                  <c:v>0.627757972874412</c:v>
                </c:pt>
                <c:pt idx="45">
                  <c:v>0.66919675440867</c:v>
                </c:pt>
                <c:pt idx="46">
                  <c:v>0.710996555918336</c:v>
                </c:pt>
                <c:pt idx="47">
                  <c:v>0.727188763708162</c:v>
                </c:pt>
                <c:pt idx="48">
                  <c:v>0.743512567112477</c:v>
                </c:pt>
                <c:pt idx="49">
                  <c:v>0.746865913034037</c:v>
                </c:pt>
                <c:pt idx="50">
                  <c:v>0.750234383015858</c:v>
                </c:pt>
                <c:pt idx="51">
                  <c:v>0.753618045269572</c:v>
                </c:pt>
                <c:pt idx="52">
                  <c:v>0.743735968870342</c:v>
                </c:pt>
                <c:pt idx="53">
                  <c:v>0.733749423751489</c:v>
                </c:pt>
                <c:pt idx="54">
                  <c:v>0.723657668590787</c:v>
                </c:pt>
                <c:pt idx="55">
                  <c:v>0.726921466136267</c:v>
                </c:pt>
                <c:pt idx="56">
                  <c:v>0.730199983866276</c:v>
                </c:pt>
                <c:pt idx="57">
                  <c:v>0.747076497211112</c:v>
                </c:pt>
                <c:pt idx="58">
                  <c:v>0.764090388174499</c:v>
                </c:pt>
                <c:pt idx="59">
                  <c:v>0.781242552649764</c:v>
                </c:pt>
                <c:pt idx="60">
                  <c:v>0.770998240375032</c:v>
                </c:pt>
                <c:pt idx="61">
                  <c:v>0.788305471081921</c:v>
                </c:pt>
                <c:pt idx="62">
                  <c:v>0.805753134706529</c:v>
                </c:pt>
                <c:pt idx="63">
                  <c:v>0.809387194314353</c:v>
                </c:pt>
                <c:pt idx="64">
                  <c:v>0.827055534455011</c:v>
                </c:pt>
                <c:pt idx="65">
                  <c:v>0.788542331675493</c:v>
                </c:pt>
                <c:pt idx="66">
                  <c:v>0.873158199848695</c:v>
                </c:pt>
                <c:pt idx="67">
                  <c:v>0.897112800576359</c:v>
                </c:pt>
                <c:pt idx="68">
                  <c:v>0.921689766859971</c:v>
                </c:pt>
                <c:pt idx="69">
                  <c:v>0.946904702350316</c:v>
                </c:pt>
                <c:pt idx="70">
                  <c:v>0.972773592187166</c:v>
                </c:pt>
                <c:pt idx="71">
                  <c:v>0.999312812153302</c:v>
                </c:pt>
                <c:pt idx="72">
                  <c:v>1.026539138045018</c:v>
                </c:pt>
                <c:pt idx="73">
                  <c:v>1.054469755264198</c:v>
                </c:pt>
                <c:pt idx="74">
                  <c:v>1.083122268637128</c:v>
                </c:pt>
                <c:pt idx="75">
                  <c:v>1.079234405412269</c:v>
                </c:pt>
                <c:pt idx="76">
                  <c:v>1.125313063754407</c:v>
                </c:pt>
                <c:pt idx="77">
                  <c:v>1.141590162646737</c:v>
                </c:pt>
                <c:pt idx="78">
                  <c:v>1.176509634916752</c:v>
                </c:pt>
                <c:pt idx="79">
                  <c:v>1.181665587443671</c:v>
                </c:pt>
                <c:pt idx="80">
                  <c:v>1.208432421980487</c:v>
                </c:pt>
                <c:pt idx="81">
                  <c:v>1.274533100008668</c:v>
                </c:pt>
                <c:pt idx="82">
                  <c:v>1.305884818567403</c:v>
                </c:pt>
                <c:pt idx="83">
                  <c:v>1.361272529445557</c:v>
                </c:pt>
                <c:pt idx="84">
                  <c:v>1.435100348224126</c:v>
                </c:pt>
                <c:pt idx="85">
                  <c:v>1.41977171169433</c:v>
                </c:pt>
              </c:numCache>
            </c:numRef>
          </c:val>
        </c:ser>
        <c:ser>
          <c:idx val="5"/>
          <c:order val="5"/>
          <c:tx>
            <c:strRef>
              <c:f>Rents!$AJ$4</c:f>
              <c:strCache>
                <c:ptCount val="1"/>
                <c:pt idx="0">
                  <c:v>Innsbruck (1904 borders)</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Rents!$AJ$11:$AJ$96</c:f>
              <c:numCache>
                <c:formatCode>0.00</c:formatCode>
                <c:ptCount val="86"/>
                <c:pt idx="0">
                  <c:v>0.292194897284462</c:v>
                </c:pt>
                <c:pt idx="1">
                  <c:v>0.28374181770724</c:v>
                </c:pt>
                <c:pt idx="2">
                  <c:v>0.282356165852201</c:v>
                </c:pt>
                <c:pt idx="3">
                  <c:v>0.283799860590422</c:v>
                </c:pt>
                <c:pt idx="4">
                  <c:v>0.280928953085396</c:v>
                </c:pt>
                <c:pt idx="5">
                  <c:v>0.28374181770724</c:v>
                </c:pt>
                <c:pt idx="6">
                  <c:v>0.280737025342599</c:v>
                </c:pt>
                <c:pt idx="7">
                  <c:v>0.277478747440195</c:v>
                </c:pt>
                <c:pt idx="8">
                  <c:v>0.273957617096646</c:v>
                </c:pt>
                <c:pt idx="9">
                  <c:v>0.274076463817933</c:v>
                </c:pt>
                <c:pt idx="10">
                  <c:v>0.274078131366167</c:v>
                </c:pt>
                <c:pt idx="11">
                  <c:v>0.273957617096646</c:v>
                </c:pt>
                <c:pt idx="12">
                  <c:v>0.280332231041309</c:v>
                </c:pt>
                <c:pt idx="13">
                  <c:v>0.286853908601409</c:v>
                </c:pt>
                <c:pt idx="14">
                  <c:v>0.293526018317835</c:v>
                </c:pt>
                <c:pt idx="15">
                  <c:v>0.29678123770233</c:v>
                </c:pt>
                <c:pt idx="16">
                  <c:v>0.300043029367086</c:v>
                </c:pt>
                <c:pt idx="17">
                  <c:v>0.303310218928429</c:v>
                </c:pt>
                <c:pt idx="18">
                  <c:v>0.310700541791173</c:v>
                </c:pt>
                <c:pt idx="19">
                  <c:v>0.317032813566284</c:v>
                </c:pt>
                <c:pt idx="20">
                  <c:v>0.319916007759157</c:v>
                </c:pt>
                <c:pt idx="21">
                  <c:v>0.322878620149618</c:v>
                </c:pt>
                <c:pt idx="22">
                  <c:v>0.341388089468467</c:v>
                </c:pt>
                <c:pt idx="23">
                  <c:v>0.360535375811629</c:v>
                </c:pt>
                <c:pt idx="24">
                  <c:v>0.380339164307654</c:v>
                </c:pt>
                <c:pt idx="25">
                  <c:v>0.400818644843152</c:v>
                </c:pt>
                <c:pt idx="26">
                  <c:v>0.421993525049169</c:v>
                </c:pt>
                <c:pt idx="27">
                  <c:v>0.443884043610969</c:v>
                </c:pt>
                <c:pt idx="28">
                  <c:v>0.452814303752326</c:v>
                </c:pt>
                <c:pt idx="29">
                  <c:v>0.461923781709514</c:v>
                </c:pt>
                <c:pt idx="30">
                  <c:v>0.471216064262474</c:v>
                </c:pt>
                <c:pt idx="31">
                  <c:v>0.481124229418376</c:v>
                </c:pt>
                <c:pt idx="32">
                  <c:v>0.493555039539102</c:v>
                </c:pt>
                <c:pt idx="33">
                  <c:v>0.516122179641637</c:v>
                </c:pt>
                <c:pt idx="34">
                  <c:v>0.547915234193292</c:v>
                </c:pt>
                <c:pt idx="35">
                  <c:v>0.561911707122384</c:v>
                </c:pt>
                <c:pt idx="36">
                  <c:v>0.569872928072847</c:v>
                </c:pt>
                <c:pt idx="37">
                  <c:v>0.578784956016939</c:v>
                </c:pt>
                <c:pt idx="38">
                  <c:v>0.579038584401057</c:v>
                </c:pt>
                <c:pt idx="39">
                  <c:v>0.582015242148584</c:v>
                </c:pt>
                <c:pt idx="40">
                  <c:v>0.590340533021423</c:v>
                </c:pt>
                <c:pt idx="41">
                  <c:v>0.616764206663813</c:v>
                </c:pt>
                <c:pt idx="42">
                  <c:v>0.638538584615035</c:v>
                </c:pt>
                <c:pt idx="43">
                  <c:v>0.645757240299237</c:v>
                </c:pt>
                <c:pt idx="44">
                  <c:v>0.694678243352209</c:v>
                </c:pt>
                <c:pt idx="45">
                  <c:v>0.763167647626371</c:v>
                </c:pt>
                <c:pt idx="46">
                  <c:v>0.821872851289938</c:v>
                </c:pt>
                <c:pt idx="47">
                  <c:v>0.851225453121721</c:v>
                </c:pt>
                <c:pt idx="48">
                  <c:v>0.87079385434291</c:v>
                </c:pt>
                <c:pt idx="49">
                  <c:v>0.880578054953505</c:v>
                </c:pt>
                <c:pt idx="50">
                  <c:v>0.87079385434291</c:v>
                </c:pt>
                <c:pt idx="51">
                  <c:v>0.861009653732316</c:v>
                </c:pt>
                <c:pt idx="52">
                  <c:v>0.851225453121721</c:v>
                </c:pt>
                <c:pt idx="53">
                  <c:v>0.841441252511127</c:v>
                </c:pt>
                <c:pt idx="54">
                  <c:v>0.821872851289938</c:v>
                </c:pt>
                <c:pt idx="55">
                  <c:v>0.821872851289938</c:v>
                </c:pt>
                <c:pt idx="56">
                  <c:v>0.821872851289938</c:v>
                </c:pt>
                <c:pt idx="57">
                  <c:v>0.831657051900532</c:v>
                </c:pt>
                <c:pt idx="58">
                  <c:v>0.831657051900532</c:v>
                </c:pt>
                <c:pt idx="59">
                  <c:v>0.861009653732316</c:v>
                </c:pt>
                <c:pt idx="60">
                  <c:v>0.880578054953505</c:v>
                </c:pt>
                <c:pt idx="61">
                  <c:v>0.890362255564099</c:v>
                </c:pt>
                <c:pt idx="62">
                  <c:v>0.909930656785288</c:v>
                </c:pt>
                <c:pt idx="63">
                  <c:v>0.909930656785288</c:v>
                </c:pt>
                <c:pt idx="64">
                  <c:v>0.909930656785288</c:v>
                </c:pt>
                <c:pt idx="65">
                  <c:v>0.909930656785288</c:v>
                </c:pt>
                <c:pt idx="66">
                  <c:v>0.943571119919582</c:v>
                </c:pt>
                <c:pt idx="67">
                  <c:v>0.935824795741106</c:v>
                </c:pt>
                <c:pt idx="68">
                  <c:v>0.945934576433696</c:v>
                </c:pt>
                <c:pt idx="69">
                  <c:v>0.950091860072963</c:v>
                </c:pt>
                <c:pt idx="70">
                  <c:v>0.978462255401101</c:v>
                </c:pt>
                <c:pt idx="71">
                  <c:v>0.99492184178508</c:v>
                </c:pt>
                <c:pt idx="72">
                  <c:v>1.029853603855387</c:v>
                </c:pt>
                <c:pt idx="73">
                  <c:v>1.046670438885468</c:v>
                </c:pt>
                <c:pt idx="74">
                  <c:v>1.068016167814372</c:v>
                </c:pt>
                <c:pt idx="75">
                  <c:v>1.073950632815293</c:v>
                </c:pt>
                <c:pt idx="76">
                  <c:v>1.102607992618352</c:v>
                </c:pt>
                <c:pt idx="77">
                  <c:v>1.110868192189749</c:v>
                </c:pt>
                <c:pt idx="78">
                  <c:v>1.151677095547754</c:v>
                </c:pt>
                <c:pt idx="79">
                  <c:v>1.154535672050151</c:v>
                </c:pt>
                <c:pt idx="80">
                  <c:v>1.180892496197362</c:v>
                </c:pt>
                <c:pt idx="81">
                  <c:v>1.250064947013084</c:v>
                </c:pt>
                <c:pt idx="82">
                  <c:v>1.281299075245343</c:v>
                </c:pt>
                <c:pt idx="83">
                  <c:v>1.338671127089039</c:v>
                </c:pt>
                <c:pt idx="84">
                  <c:v>1.416080092992775</c:v>
                </c:pt>
                <c:pt idx="85">
                  <c:v>1.396240841549179</c:v>
                </c:pt>
              </c:numCache>
            </c:numRef>
          </c:val>
        </c:ser>
        <c:ser>
          <c:idx val="6"/>
          <c:order val="6"/>
          <c:tx>
            <c:strRef>
              <c:f>Rents!$AK$4</c:f>
              <c:strCache>
                <c:ptCount val="1"/>
                <c:pt idx="0">
                  <c:v>Laibach</c:v>
                </c:pt>
              </c:strCache>
            </c:strRef>
          </c:tx>
          <c:spPr>
            <a:ln w="12700">
              <a:solidFill>
                <a:srgbClr val="008080"/>
              </a:solidFill>
              <a:prstDash val="solid"/>
            </a:ln>
          </c:spPr>
          <c:marker>
            <c:symbol val="plus"/>
            <c:size val="5"/>
            <c:spPr>
              <a:noFill/>
              <a:ln>
                <a:solidFill>
                  <a:srgbClr val="008080"/>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Rents!$AK$11:$AK$96</c:f>
              <c:numCache>
                <c:formatCode>0.00</c:formatCode>
                <c:ptCount val="86"/>
                <c:pt idx="0">
                  <c:v>0.351394088580985</c:v>
                </c:pt>
                <c:pt idx="1">
                  <c:v>0.351130998824958</c:v>
                </c:pt>
                <c:pt idx="2">
                  <c:v>0.350779696814822</c:v>
                </c:pt>
                <c:pt idx="3">
                  <c:v>0.350337576326529</c:v>
                </c:pt>
                <c:pt idx="4">
                  <c:v>0.34980197250806</c:v>
                </c:pt>
                <c:pt idx="5">
                  <c:v>0.349170160702601</c:v>
                </c:pt>
                <c:pt idx="6">
                  <c:v>0.353887521870043</c:v>
                </c:pt>
                <c:pt idx="7">
                  <c:v>0.358667718492249</c:v>
                </c:pt>
                <c:pt idx="8">
                  <c:v>0.363511572374231</c:v>
                </c:pt>
                <c:pt idx="9">
                  <c:v>0.378373581925907</c:v>
                </c:pt>
                <c:pt idx="10">
                  <c:v>0.393601784739271</c:v>
                </c:pt>
                <c:pt idx="11">
                  <c:v>0.409203854866012</c:v>
                </c:pt>
                <c:pt idx="12">
                  <c:v>0.413810498849655</c:v>
                </c:pt>
                <c:pt idx="13">
                  <c:v>0.418462919756926</c:v>
                </c:pt>
                <c:pt idx="14">
                  <c:v>0.423161449067797</c:v>
                </c:pt>
                <c:pt idx="15">
                  <c:v>0.427731046055394</c:v>
                </c:pt>
                <c:pt idx="16">
                  <c:v>0.432342112198905</c:v>
                </c:pt>
                <c:pt idx="17">
                  <c:v>0.436994857232865</c:v>
                </c:pt>
                <c:pt idx="18">
                  <c:v>0.447685320044534</c:v>
                </c:pt>
                <c:pt idx="19">
                  <c:v>0.458599102477775</c:v>
                </c:pt>
                <c:pt idx="20">
                  <c:v>0.469740512868145</c:v>
                </c:pt>
                <c:pt idx="21">
                  <c:v>0.481113938768246</c:v>
                </c:pt>
                <c:pt idx="22">
                  <c:v>0.490717835844401</c:v>
                </c:pt>
                <c:pt idx="23">
                  <c:v>0.500502132859232</c:v>
                </c:pt>
                <c:pt idx="24">
                  <c:v>0.510470089029157</c:v>
                </c:pt>
                <c:pt idx="25">
                  <c:v>0.520625020879891</c:v>
                </c:pt>
                <c:pt idx="26">
                  <c:v>0.530970303234269</c:v>
                </c:pt>
                <c:pt idx="27">
                  <c:v>0.541509370216823</c:v>
                </c:pt>
                <c:pt idx="28">
                  <c:v>0.552317277799708</c:v>
                </c:pt>
                <c:pt idx="29">
                  <c:v>0.563328183296708</c:v>
                </c:pt>
                <c:pt idx="30">
                  <c:v>0.574545753971879</c:v>
                </c:pt>
                <c:pt idx="31">
                  <c:v>0.576146267823861</c:v>
                </c:pt>
                <c:pt idx="32">
                  <c:v>0.584801839383701</c:v>
                </c:pt>
                <c:pt idx="33">
                  <c:v>0.596301070585923</c:v>
                </c:pt>
                <c:pt idx="34">
                  <c:v>0.640075753881331</c:v>
                </c:pt>
                <c:pt idx="35">
                  <c:v>0.653039910518252</c:v>
                </c:pt>
                <c:pt idx="36">
                  <c:v>0.665702344289391</c:v>
                </c:pt>
                <c:pt idx="37">
                  <c:v>0.671289652782707</c:v>
                </c:pt>
                <c:pt idx="38">
                  <c:v>0.677878751449859</c:v>
                </c:pt>
                <c:pt idx="39">
                  <c:v>0.67457609220125</c:v>
                </c:pt>
                <c:pt idx="40">
                  <c:v>0.67436087643509</c:v>
                </c:pt>
                <c:pt idx="41">
                  <c:v>0.680115694746498</c:v>
                </c:pt>
                <c:pt idx="42">
                  <c:v>0.705911760583268</c:v>
                </c:pt>
                <c:pt idx="43">
                  <c:v>0.72235588099153</c:v>
                </c:pt>
                <c:pt idx="44">
                  <c:v>0.736373317218677</c:v>
                </c:pt>
                <c:pt idx="45">
                  <c:v>0.780364122978696</c:v>
                </c:pt>
                <c:pt idx="46">
                  <c:v>0.824230399391602</c:v>
                </c:pt>
                <c:pt idx="47">
                  <c:v>0.838042325732364</c:v>
                </c:pt>
                <c:pt idx="48">
                  <c:v>0.851813992506377</c:v>
                </c:pt>
                <c:pt idx="49">
                  <c:v>0.850622287305155</c:v>
                </c:pt>
                <c:pt idx="50">
                  <c:v>0.849432249323887</c:v>
                </c:pt>
                <c:pt idx="51">
                  <c:v>0.848243876230101</c:v>
                </c:pt>
                <c:pt idx="52">
                  <c:v>0.832196513664853</c:v>
                </c:pt>
                <c:pt idx="53">
                  <c:v>0.816192392044315</c:v>
                </c:pt>
                <c:pt idx="54">
                  <c:v>0.800231421787385</c:v>
                </c:pt>
                <c:pt idx="55">
                  <c:v>0.799111881657832</c:v>
                </c:pt>
                <c:pt idx="56">
                  <c:v>0.797993907787822</c:v>
                </c:pt>
                <c:pt idx="57">
                  <c:v>0.811634488689575</c:v>
                </c:pt>
                <c:pt idx="58">
                  <c:v>0.825235340807717</c:v>
                </c:pt>
                <c:pt idx="59">
                  <c:v>0.838796548606872</c:v>
                </c:pt>
                <c:pt idx="60">
                  <c:v>0.822927913758842</c:v>
                </c:pt>
                <c:pt idx="61">
                  <c:v>0.836451203286513</c:v>
                </c:pt>
                <c:pt idx="62">
                  <c:v>0.849935043414349</c:v>
                </c:pt>
                <c:pt idx="63">
                  <c:v>0.848745966901344</c:v>
                </c:pt>
                <c:pt idx="64">
                  <c:v>0.862171632446752</c:v>
                </c:pt>
                <c:pt idx="65">
                  <c:v>0.817187533134583</c:v>
                </c:pt>
                <c:pt idx="66">
                  <c:v>0.899554165927564</c:v>
                </c:pt>
                <c:pt idx="67">
                  <c:v>0.918796005462709</c:v>
                </c:pt>
                <c:pt idx="68">
                  <c:v>0.93841398890703</c:v>
                </c:pt>
                <c:pt idx="69">
                  <c:v>0.958415090707924</c:v>
                </c:pt>
                <c:pt idx="70">
                  <c:v>0.978806410210293</c:v>
                </c:pt>
                <c:pt idx="71">
                  <c:v>0.99959517383871</c:v>
                </c:pt>
                <c:pt idx="72">
                  <c:v>1.020788737317028</c:v>
                </c:pt>
                <c:pt idx="73">
                  <c:v>1.042394587926045</c:v>
                </c:pt>
                <c:pt idx="74">
                  <c:v>1.064420346799877</c:v>
                </c:pt>
                <c:pt idx="75">
                  <c:v>1.054360499814365</c:v>
                </c:pt>
                <c:pt idx="76">
                  <c:v>1.092909921477879</c:v>
                </c:pt>
                <c:pt idx="77">
                  <c:v>1.102196146116325</c:v>
                </c:pt>
                <c:pt idx="78">
                  <c:v>1.129228475589682</c:v>
                </c:pt>
                <c:pt idx="79">
                  <c:v>1.127505278469066</c:v>
                </c:pt>
                <c:pt idx="80">
                  <c:v>1.14626234750409</c:v>
                </c:pt>
                <c:pt idx="81">
                  <c:v>1.20185047485468</c:v>
                </c:pt>
                <c:pt idx="82">
                  <c:v>1.224170349525687</c:v>
                </c:pt>
                <c:pt idx="83">
                  <c:v>1.268585451030493</c:v>
                </c:pt>
                <c:pt idx="84">
                  <c:v>1.329519091869741</c:v>
                </c:pt>
                <c:pt idx="85">
                  <c:v>1.307580663813753</c:v>
                </c:pt>
              </c:numCache>
            </c:numRef>
          </c:val>
        </c:ser>
        <c:ser>
          <c:idx val="7"/>
          <c:order val="7"/>
          <c:tx>
            <c:strRef>
              <c:f>Rents!$AL$4</c:f>
              <c:strCache>
                <c:ptCount val="1"/>
                <c:pt idx="0">
                  <c:v>Trieste</c:v>
                </c:pt>
              </c:strCache>
            </c:strRef>
          </c:tx>
          <c:spPr>
            <a:ln w="12700">
              <a:solidFill>
                <a:srgbClr val="0000FF"/>
              </a:solidFill>
              <a:prstDash val="solid"/>
            </a:ln>
          </c:spPr>
          <c:marker>
            <c:symbol val="dot"/>
            <c:size val="5"/>
            <c:spPr>
              <a:noFill/>
              <a:ln>
                <a:solidFill>
                  <a:srgbClr val="0000FF"/>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Rents!$AL$11:$AL$96</c:f>
              <c:numCache>
                <c:formatCode>0.00</c:formatCode>
                <c:ptCount val="86"/>
                <c:pt idx="0">
                  <c:v>0.5056422817457</c:v>
                </c:pt>
                <c:pt idx="1">
                  <c:v>0.50672085861883</c:v>
                </c:pt>
                <c:pt idx="2">
                  <c:v>0.497481493892287</c:v>
                </c:pt>
                <c:pt idx="3">
                  <c:v>0.489642867942672</c:v>
                </c:pt>
                <c:pt idx="4">
                  <c:v>0.482198755295755</c:v>
                </c:pt>
                <c:pt idx="5">
                  <c:v>0.476143520524615</c:v>
                </c:pt>
                <c:pt idx="6">
                  <c:v>0.474719802409477</c:v>
                </c:pt>
                <c:pt idx="7">
                  <c:v>0.473406800288975</c:v>
                </c:pt>
                <c:pt idx="8">
                  <c:v>0.477964831956425</c:v>
                </c:pt>
                <c:pt idx="9">
                  <c:v>0.484540460773673</c:v>
                </c:pt>
                <c:pt idx="10">
                  <c:v>0.494458277599903</c:v>
                </c:pt>
                <c:pt idx="11">
                  <c:v>0.499657096727476</c:v>
                </c:pt>
                <c:pt idx="12">
                  <c:v>0.50817494501889</c:v>
                </c:pt>
                <c:pt idx="13">
                  <c:v>0.517493366904755</c:v>
                </c:pt>
                <c:pt idx="14">
                  <c:v>0.528455647562652</c:v>
                </c:pt>
                <c:pt idx="15">
                  <c:v>0.530467713418094</c:v>
                </c:pt>
                <c:pt idx="16">
                  <c:v>0.530353988914679</c:v>
                </c:pt>
                <c:pt idx="17">
                  <c:v>0.541803589403707</c:v>
                </c:pt>
                <c:pt idx="18">
                  <c:v>0.553081199475452</c:v>
                </c:pt>
                <c:pt idx="19">
                  <c:v>0.556085351814754</c:v>
                </c:pt>
                <c:pt idx="20">
                  <c:v>0.538392940991813</c:v>
                </c:pt>
                <c:pt idx="21">
                  <c:v>0.523772821743515</c:v>
                </c:pt>
                <c:pt idx="22">
                  <c:v>0.515417852904437</c:v>
                </c:pt>
                <c:pt idx="23">
                  <c:v>0.519347978120398</c:v>
                </c:pt>
                <c:pt idx="24">
                  <c:v>0.534371557657834</c:v>
                </c:pt>
                <c:pt idx="25">
                  <c:v>0.548073474930271</c:v>
                </c:pt>
                <c:pt idx="26">
                  <c:v>0.556849696784009</c:v>
                </c:pt>
                <c:pt idx="27">
                  <c:v>0.581646593734506</c:v>
                </c:pt>
                <c:pt idx="28">
                  <c:v>0.566230742395038</c:v>
                </c:pt>
                <c:pt idx="29">
                  <c:v>0.571165506537561</c:v>
                </c:pt>
                <c:pt idx="30">
                  <c:v>0.613225597349299</c:v>
                </c:pt>
                <c:pt idx="31">
                  <c:v>0.619717707717155</c:v>
                </c:pt>
                <c:pt idx="32">
                  <c:v>0.640132022884017</c:v>
                </c:pt>
                <c:pt idx="33">
                  <c:v>0.668339648827665</c:v>
                </c:pt>
                <c:pt idx="34">
                  <c:v>0.700853738928267</c:v>
                </c:pt>
                <c:pt idx="35">
                  <c:v>0.733673916927239</c:v>
                </c:pt>
                <c:pt idx="36">
                  <c:v>0.749872629795861</c:v>
                </c:pt>
                <c:pt idx="37">
                  <c:v>0.761797811716139</c:v>
                </c:pt>
                <c:pt idx="38">
                  <c:v>0.757042423787954</c:v>
                </c:pt>
                <c:pt idx="39">
                  <c:v>0.755852926379875</c:v>
                </c:pt>
                <c:pt idx="40">
                  <c:v>0.761545349784769</c:v>
                </c:pt>
                <c:pt idx="41">
                  <c:v>0.777166740870136</c:v>
                </c:pt>
                <c:pt idx="42">
                  <c:v>0.812757089923716</c:v>
                </c:pt>
                <c:pt idx="43">
                  <c:v>0.812703992593865</c:v>
                </c:pt>
                <c:pt idx="44">
                  <c:v>0.877817808550107</c:v>
                </c:pt>
                <c:pt idx="45">
                  <c:v>1.009540448575754</c:v>
                </c:pt>
                <c:pt idx="46">
                  <c:v>1.000646348250574</c:v>
                </c:pt>
                <c:pt idx="47">
                  <c:v>0.99604185322832</c:v>
                </c:pt>
                <c:pt idx="48">
                  <c:v>0.984243837103665</c:v>
                </c:pt>
                <c:pt idx="49">
                  <c:v>0.969008112772664</c:v>
                </c:pt>
                <c:pt idx="50">
                  <c:v>0.957709457520681</c:v>
                </c:pt>
                <c:pt idx="51">
                  <c:v>0.943373595076771</c:v>
                </c:pt>
                <c:pt idx="52">
                  <c:v>0.936552628809783</c:v>
                </c:pt>
                <c:pt idx="53">
                  <c:v>0.941949569123696</c:v>
                </c:pt>
                <c:pt idx="54">
                  <c:v>0.952103298026753</c:v>
                </c:pt>
                <c:pt idx="55">
                  <c:v>0.967427262739374</c:v>
                </c:pt>
                <c:pt idx="56">
                  <c:v>0.972110495525135</c:v>
                </c:pt>
                <c:pt idx="57">
                  <c:v>0.96818729288707</c:v>
                </c:pt>
                <c:pt idx="58">
                  <c:v>0.96166148344859</c:v>
                </c:pt>
                <c:pt idx="59">
                  <c:v>0.95218979705108</c:v>
                </c:pt>
                <c:pt idx="60">
                  <c:v>0.944684739739889</c:v>
                </c:pt>
                <c:pt idx="61">
                  <c:v>0.947878178244488</c:v>
                </c:pt>
                <c:pt idx="62">
                  <c:v>0.946776159786871</c:v>
                </c:pt>
                <c:pt idx="63">
                  <c:v>0.950293040730378</c:v>
                </c:pt>
                <c:pt idx="64">
                  <c:v>0.958644335750034</c:v>
                </c:pt>
                <c:pt idx="65">
                  <c:v>0.970352097696696</c:v>
                </c:pt>
                <c:pt idx="66">
                  <c:v>0.999705036120383</c:v>
                </c:pt>
                <c:pt idx="67">
                  <c:v>1.011679354458097</c:v>
                </c:pt>
                <c:pt idx="68">
                  <c:v>0.993077606683344</c:v>
                </c:pt>
                <c:pt idx="69">
                  <c:v>1.021817054256553</c:v>
                </c:pt>
                <c:pt idx="70">
                  <c:v>1.023803621285999</c:v>
                </c:pt>
                <c:pt idx="71">
                  <c:v>0.992169367101296</c:v>
                </c:pt>
                <c:pt idx="72">
                  <c:v>0.989495870688481</c:v>
                </c:pt>
                <c:pt idx="73">
                  <c:v>0.97271408666767</c:v>
                </c:pt>
                <c:pt idx="74">
                  <c:v>1.001381685472348</c:v>
                </c:pt>
                <c:pt idx="75">
                  <c:v>1.013535119439084</c:v>
                </c:pt>
                <c:pt idx="76">
                  <c:v>1.032185691681084</c:v>
                </c:pt>
                <c:pt idx="77">
                  <c:v>1.03152900602242</c:v>
                </c:pt>
                <c:pt idx="78">
                  <c:v>1.060795960663788</c:v>
                </c:pt>
                <c:pt idx="79">
                  <c:v>1.054849978397462</c:v>
                </c:pt>
                <c:pt idx="80">
                  <c:v>1.070227041132288</c:v>
                </c:pt>
                <c:pt idx="81">
                  <c:v>1.123777542791315</c:v>
                </c:pt>
                <c:pt idx="82">
                  <c:v>1.142563902563732</c:v>
                </c:pt>
                <c:pt idx="83">
                  <c:v>1.184093774009581</c:v>
                </c:pt>
                <c:pt idx="84">
                  <c:v>1.242459477981816</c:v>
                </c:pt>
                <c:pt idx="85">
                  <c:v>1.215169800714254</c:v>
                </c:pt>
              </c:numCache>
            </c:numRef>
          </c:val>
        </c:ser>
        <c:ser>
          <c:idx val="8"/>
          <c:order val="8"/>
          <c:tx>
            <c:strRef>
              <c:f>Rents!$AM$4</c:f>
              <c:strCache>
                <c:ptCount val="1"/>
                <c:pt idx="0">
                  <c:v>Gorz</c:v>
                </c:pt>
              </c:strCache>
            </c:strRef>
          </c:tx>
          <c:spPr>
            <a:ln w="12700">
              <a:solidFill>
                <a:srgbClr val="00CCFF"/>
              </a:solidFill>
              <a:prstDash val="solid"/>
            </a:ln>
          </c:spPr>
          <c:marker>
            <c:symbol val="dash"/>
            <c:size val="5"/>
            <c:spPr>
              <a:noFill/>
              <a:ln>
                <a:solidFill>
                  <a:srgbClr val="00CCFF"/>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Rents!$AM$11:$AM$96</c:f>
              <c:numCache>
                <c:formatCode>0.00</c:formatCode>
                <c:ptCount val="86"/>
                <c:pt idx="0">
                  <c:v>0.296308702584022</c:v>
                </c:pt>
                <c:pt idx="1">
                  <c:v>0.296798317279282</c:v>
                </c:pt>
                <c:pt idx="2">
                  <c:v>0.297213832318432</c:v>
                </c:pt>
                <c:pt idx="3">
                  <c:v>0.297552495626918</c:v>
                </c:pt>
                <c:pt idx="4">
                  <c:v>0.29781148134868</c:v>
                </c:pt>
                <c:pt idx="5">
                  <c:v>0.297987888103954</c:v>
                </c:pt>
                <c:pt idx="6">
                  <c:v>0.302739469705916</c:v>
                </c:pt>
                <c:pt idx="7">
                  <c:v>0.307566048643281</c:v>
                </c:pt>
                <c:pt idx="8">
                  <c:v>0.31246879378552</c:v>
                </c:pt>
                <c:pt idx="9">
                  <c:v>0.326025464866511</c:v>
                </c:pt>
                <c:pt idx="10">
                  <c:v>0.339961770450097</c:v>
                </c:pt>
                <c:pt idx="11">
                  <c:v>0.354286860859736</c:v>
                </c:pt>
                <c:pt idx="12">
                  <c:v>0.359136165857024</c:v>
                </c:pt>
                <c:pt idx="13">
                  <c:v>0.364046554028713</c:v>
                </c:pt>
                <c:pt idx="14">
                  <c:v>0.369018675687472</c:v>
                </c:pt>
                <c:pt idx="15">
                  <c:v>0.373899884418946</c:v>
                </c:pt>
                <c:pt idx="16">
                  <c:v>0.378838757684777</c:v>
                </c:pt>
                <c:pt idx="17">
                  <c:v>0.383835815958939</c:v>
                </c:pt>
                <c:pt idx="18">
                  <c:v>0.39417069316499</c:v>
                </c:pt>
                <c:pt idx="19">
                  <c:v>0.404750118446808</c:v>
                </c:pt>
                <c:pt idx="20">
                  <c:v>0.415579492559548</c:v>
                </c:pt>
                <c:pt idx="21">
                  <c:v>0.426664330508468</c:v>
                </c:pt>
                <c:pt idx="22">
                  <c:v>0.436227005233843</c:v>
                </c:pt>
                <c:pt idx="23">
                  <c:v>0.445993925544775</c:v>
                </c:pt>
                <c:pt idx="24">
                  <c:v>0.4559693152983</c:v>
                </c:pt>
                <c:pt idx="25">
                  <c:v>0.466157483703578</c:v>
                </c:pt>
                <c:pt idx="26">
                  <c:v>0.476562827016843</c:v>
                </c:pt>
                <c:pt idx="27">
                  <c:v>0.487189830269557</c:v>
                </c:pt>
                <c:pt idx="28">
                  <c:v>0.498107606826055</c:v>
                </c:pt>
                <c:pt idx="29">
                  <c:v>0.509258552361722</c:v>
                </c:pt>
                <c:pt idx="30">
                  <c:v>0.520647488593211</c:v>
                </c:pt>
                <c:pt idx="31">
                  <c:v>0.523352397588003</c:v>
                </c:pt>
                <c:pt idx="32">
                  <c:v>0.532491282001257</c:v>
                </c:pt>
                <c:pt idx="33">
                  <c:v>0.544266579883712</c:v>
                </c:pt>
                <c:pt idx="34">
                  <c:v>0.58562520711529</c:v>
                </c:pt>
                <c:pt idx="35">
                  <c:v>0.598922206856293</c:v>
                </c:pt>
                <c:pt idx="36">
                  <c:v>0.612002343657139</c:v>
                </c:pt>
                <c:pt idx="37">
                  <c:v>0.618621854746821</c:v>
                </c:pt>
                <c:pt idx="38">
                  <c:v>0.6261950544517</c:v>
                </c:pt>
                <c:pt idx="39">
                  <c:v>0.624641542938688</c:v>
                </c:pt>
                <c:pt idx="40">
                  <c:v>0.625942719470825</c:v>
                </c:pt>
                <c:pt idx="41">
                  <c:v>0.632801251962554</c:v>
                </c:pt>
                <c:pt idx="42">
                  <c:v>0.658380950906171</c:v>
                </c:pt>
                <c:pt idx="43">
                  <c:v>0.675336712130357</c:v>
                </c:pt>
                <c:pt idx="44">
                  <c:v>0.690095978011415</c:v>
                </c:pt>
                <c:pt idx="45">
                  <c:v>0.733079465223019</c:v>
                </c:pt>
                <c:pt idx="46">
                  <c:v>0.776148271620389</c:v>
                </c:pt>
                <c:pt idx="47">
                  <c:v>0.791050713697272</c:v>
                </c:pt>
                <c:pt idx="48">
                  <c:v>0.805982198640847</c:v>
                </c:pt>
                <c:pt idx="49">
                  <c:v>0.806788583964952</c:v>
                </c:pt>
                <c:pt idx="50">
                  <c:v>0.807595776077707</c:v>
                </c:pt>
                <c:pt idx="51">
                  <c:v>0.808403775786306</c:v>
                </c:pt>
                <c:pt idx="52">
                  <c:v>0.795015871900524</c:v>
                </c:pt>
                <c:pt idx="53">
                  <c:v>0.781600369601952</c:v>
                </c:pt>
                <c:pt idx="54">
                  <c:v>0.768157227067455</c:v>
                </c:pt>
                <c:pt idx="55">
                  <c:v>0.768925768501194</c:v>
                </c:pt>
                <c:pt idx="56">
                  <c:v>0.769695078860766</c:v>
                </c:pt>
                <c:pt idx="57">
                  <c:v>0.784733032228731</c:v>
                </c:pt>
                <c:pt idx="58">
                  <c:v>0.799800306081175</c:v>
                </c:pt>
                <c:pt idx="59">
                  <c:v>0.814896944035399</c:v>
                </c:pt>
                <c:pt idx="60">
                  <c:v>0.801401507360884</c:v>
                </c:pt>
                <c:pt idx="61">
                  <c:v>0.81652836880443</c:v>
                </c:pt>
                <c:pt idx="62">
                  <c:v>0.831684696899393</c:v>
                </c:pt>
                <c:pt idx="63">
                  <c:v>0.832516797577289</c:v>
                </c:pt>
                <c:pt idx="64">
                  <c:v>0.847717829578468</c:v>
                </c:pt>
                <c:pt idx="65">
                  <c:v>0.805418549133285</c:v>
                </c:pt>
                <c:pt idx="66">
                  <c:v>0.888729345821328</c:v>
                </c:pt>
                <c:pt idx="67">
                  <c:v>0.90992082944456</c:v>
                </c:pt>
                <c:pt idx="68">
                  <c:v>0.931582428584795</c:v>
                </c:pt>
                <c:pt idx="69">
                  <c:v>0.953724117710885</c:v>
                </c:pt>
                <c:pt idx="70">
                  <c:v>0.976356076606579</c:v>
                </c:pt>
                <c:pt idx="71">
                  <c:v>0.999488694505053</c:v>
                </c:pt>
                <c:pt idx="72">
                  <c:v>1.023132574305325</c:v>
                </c:pt>
                <c:pt idx="73">
                  <c:v>1.047298536872158</c:v>
                </c:pt>
                <c:pt idx="74">
                  <c:v>1.071997625421083</c:v>
                </c:pt>
                <c:pt idx="75">
                  <c:v>1.064417704921856</c:v>
                </c:pt>
                <c:pt idx="76">
                  <c:v>1.10598602085551</c:v>
                </c:pt>
                <c:pt idx="77">
                  <c:v>1.118063485263266</c:v>
                </c:pt>
                <c:pt idx="78">
                  <c:v>1.148237440756828</c:v>
                </c:pt>
                <c:pt idx="79">
                  <c:v>1.149240105135593</c:v>
                </c:pt>
                <c:pt idx="80">
                  <c:v>1.171166181223227</c:v>
                </c:pt>
                <c:pt idx="81">
                  <c:v>1.230912671135444</c:v>
                </c:pt>
                <c:pt idx="82">
                  <c:v>1.256784934533892</c:v>
                </c:pt>
                <c:pt idx="83">
                  <c:v>1.305512825739168</c:v>
                </c:pt>
                <c:pt idx="84">
                  <c:v>1.37150786181644</c:v>
                </c:pt>
                <c:pt idx="85">
                  <c:v>1.35211776766554</c:v>
                </c:pt>
              </c:numCache>
            </c:numRef>
          </c:val>
        </c:ser>
        <c:ser>
          <c:idx val="9"/>
          <c:order val="9"/>
          <c:tx>
            <c:strRef>
              <c:f>Rents!$AN$4</c:f>
              <c:strCache>
                <c:ptCount val="1"/>
                <c:pt idx="0">
                  <c:v>Prague (1884 - 1900 borders)</c:v>
                </c:pt>
              </c:strCache>
            </c:strRef>
          </c:tx>
          <c:spPr>
            <a:ln w="12700">
              <a:solidFill>
                <a:srgbClr val="CCFFFF"/>
              </a:solidFill>
              <a:prstDash val="solid"/>
            </a:ln>
          </c:spPr>
          <c:marker>
            <c:symbol val="diamond"/>
            <c:size val="5"/>
            <c:spPr>
              <a:solidFill>
                <a:srgbClr val="CCFFFF"/>
              </a:solidFill>
              <a:ln>
                <a:solidFill>
                  <a:srgbClr val="CCFFFF"/>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Rents!$AN$11:$AN$96</c:f>
              <c:numCache>
                <c:formatCode>0.00</c:formatCode>
                <c:ptCount val="86"/>
                <c:pt idx="0">
                  <c:v>0.214198659379683</c:v>
                </c:pt>
                <c:pt idx="1">
                  <c:v>0.217268672606387</c:v>
                </c:pt>
                <c:pt idx="2">
                  <c:v>0.215903768186409</c:v>
                </c:pt>
                <c:pt idx="3">
                  <c:v>0.215088746524775</c:v>
                </c:pt>
                <c:pt idx="4">
                  <c:v>0.214397296068587</c:v>
                </c:pt>
                <c:pt idx="5">
                  <c:v>0.214282182353395</c:v>
                </c:pt>
                <c:pt idx="6">
                  <c:v>0.216242221099956</c:v>
                </c:pt>
                <c:pt idx="7">
                  <c:v>0.218269272347107</c:v>
                </c:pt>
                <c:pt idx="8">
                  <c:v>0.22305348584226</c:v>
                </c:pt>
                <c:pt idx="9">
                  <c:v>0.228874855413754</c:v>
                </c:pt>
                <c:pt idx="10">
                  <c:v>0.236402818407143</c:v>
                </c:pt>
                <c:pt idx="11">
                  <c:v>0.241796506372964</c:v>
                </c:pt>
                <c:pt idx="12">
                  <c:v>0.248912194391101</c:v>
                </c:pt>
                <c:pt idx="13">
                  <c:v>0.256562202616304</c:v>
                </c:pt>
                <c:pt idx="14">
                  <c:v>0.265186489776688</c:v>
                </c:pt>
                <c:pt idx="15">
                  <c:v>0.269436712189372</c:v>
                </c:pt>
                <c:pt idx="16">
                  <c:v>0.27265823385283</c:v>
                </c:pt>
                <c:pt idx="17">
                  <c:v>0.281935405910509</c:v>
                </c:pt>
                <c:pt idx="18">
                  <c:v>0.291307455723205</c:v>
                </c:pt>
                <c:pt idx="19">
                  <c:v>0.296455234116929</c:v>
                </c:pt>
                <c:pt idx="20">
                  <c:v>0.290517292214397</c:v>
                </c:pt>
                <c:pt idx="21">
                  <c:v>0.286068838832955</c:v>
                </c:pt>
                <c:pt idx="22">
                  <c:v>0.284932516951255</c:v>
                </c:pt>
                <c:pt idx="23">
                  <c:v>0.290600237853158</c:v>
                </c:pt>
                <c:pt idx="24">
                  <c:v>0.302646612935246</c:v>
                </c:pt>
                <c:pt idx="25">
                  <c:v>0.314185567094061</c:v>
                </c:pt>
                <c:pt idx="26">
                  <c:v>0.323102558814899</c:v>
                </c:pt>
                <c:pt idx="27">
                  <c:v>0.34159897765266</c:v>
                </c:pt>
                <c:pt idx="28">
                  <c:v>0.336593543569927</c:v>
                </c:pt>
                <c:pt idx="29">
                  <c:v>0.3436602261369</c:v>
                </c:pt>
                <c:pt idx="30">
                  <c:v>0.373458662744733</c:v>
                </c:pt>
                <c:pt idx="31">
                  <c:v>0.382006833532933</c:v>
                </c:pt>
                <c:pt idx="32">
                  <c:v>0.399394189934575</c:v>
                </c:pt>
                <c:pt idx="33">
                  <c:v>0.422069897286741</c:v>
                </c:pt>
                <c:pt idx="34">
                  <c:v>0.44799122805941</c:v>
                </c:pt>
                <c:pt idx="35">
                  <c:v>0.474679152837215</c:v>
                </c:pt>
                <c:pt idx="36">
                  <c:v>0.491065636568167</c:v>
                </c:pt>
                <c:pt idx="37">
                  <c:v>0.504948081247235</c:v>
                </c:pt>
                <c:pt idx="38">
                  <c:v>0.507904646853121</c:v>
                </c:pt>
                <c:pt idx="39">
                  <c:v>0.513279868213332</c:v>
                </c:pt>
                <c:pt idx="40">
                  <c:v>0.523440914077019</c:v>
                </c:pt>
                <c:pt idx="41">
                  <c:v>0.540680945920471</c:v>
                </c:pt>
                <c:pt idx="42">
                  <c:v>0.572324830439506</c:v>
                </c:pt>
                <c:pt idx="43">
                  <c:v>0.579254182340769</c:v>
                </c:pt>
                <c:pt idx="44">
                  <c:v>0.633280529041081</c:v>
                </c:pt>
                <c:pt idx="45">
                  <c:v>0.737174723423538</c:v>
                </c:pt>
                <c:pt idx="46">
                  <c:v>0.739575114344958</c:v>
                </c:pt>
                <c:pt idx="47">
                  <c:v>0.745133734057025</c:v>
                </c:pt>
                <c:pt idx="48">
                  <c:v>0.745271142138189</c:v>
                </c:pt>
                <c:pt idx="49">
                  <c:v>0.742666744532984</c:v>
                </c:pt>
                <c:pt idx="50">
                  <c:v>0.742942672376597</c:v>
                </c:pt>
                <c:pt idx="51">
                  <c:v>0.740730465164494</c:v>
                </c:pt>
                <c:pt idx="52">
                  <c:v>0.74432677394697</c:v>
                </c:pt>
                <c:pt idx="53">
                  <c:v>0.757729279078458</c:v>
                </c:pt>
                <c:pt idx="54">
                  <c:v>0.775220859141227</c:v>
                </c:pt>
                <c:pt idx="55">
                  <c:v>0.797286968233218</c:v>
                </c:pt>
                <c:pt idx="56">
                  <c:v>0.81089932503037</c:v>
                </c:pt>
                <c:pt idx="57">
                  <c:v>0.81745837660249</c:v>
                </c:pt>
                <c:pt idx="58">
                  <c:v>0.821832771603205</c:v>
                </c:pt>
                <c:pt idx="59">
                  <c:v>0.823644343383657</c:v>
                </c:pt>
                <c:pt idx="60">
                  <c:v>0.827100073985011</c:v>
                </c:pt>
                <c:pt idx="61">
                  <c:v>0.839998766254825</c:v>
                </c:pt>
                <c:pt idx="62">
                  <c:v>0.849236007499194</c:v>
                </c:pt>
                <c:pt idx="63">
                  <c:v>0.862767144767534</c:v>
                </c:pt>
                <c:pt idx="64">
                  <c:v>0.88094444879639</c:v>
                </c:pt>
                <c:pt idx="65">
                  <c:v>0.902558425949225</c:v>
                </c:pt>
                <c:pt idx="66">
                  <c:v>0.941180279991025</c:v>
                </c:pt>
                <c:pt idx="67">
                  <c:v>0.964048292467984</c:v>
                </c:pt>
                <c:pt idx="68">
                  <c:v>0.957842393068775</c:v>
                </c:pt>
                <c:pt idx="69">
                  <c:v>0.997559883173742</c:v>
                </c:pt>
                <c:pt idx="70">
                  <c:v>1.011666696359633</c:v>
                </c:pt>
                <c:pt idx="71">
                  <c:v>0.992342449331118</c:v>
                </c:pt>
                <c:pt idx="72">
                  <c:v>1.001716216995826</c:v>
                </c:pt>
                <c:pt idx="73">
                  <c:v>0.996714754139681</c:v>
                </c:pt>
                <c:pt idx="74">
                  <c:v>1.038580799009179</c:v>
                </c:pt>
                <c:pt idx="75">
                  <c:v>1.063982316560458</c:v>
                </c:pt>
                <c:pt idx="76">
                  <c:v>1.096751926623368</c:v>
                </c:pt>
                <c:pt idx="77">
                  <c:v>1.109396979979543</c:v>
                </c:pt>
                <c:pt idx="78">
                  <c:v>1.154761657662843</c:v>
                </c:pt>
                <c:pt idx="79">
                  <c:v>1.162267675298535</c:v>
                </c:pt>
                <c:pt idx="80">
                  <c:v>1.193565740027188</c:v>
                </c:pt>
                <c:pt idx="81">
                  <c:v>1.268544587564324</c:v>
                </c:pt>
                <c:pt idx="82">
                  <c:v>1.305451825775605</c:v>
                </c:pt>
                <c:pt idx="83">
                  <c:v>1.369371899787048</c:v>
                </c:pt>
                <c:pt idx="84">
                  <c:v>1.454361973430813</c:v>
                </c:pt>
                <c:pt idx="85">
                  <c:v>1.43973382644811</c:v>
                </c:pt>
              </c:numCache>
            </c:numRef>
          </c:val>
        </c:ser>
        <c:ser>
          <c:idx val="10"/>
          <c:order val="10"/>
          <c:tx>
            <c:strRef>
              <c:f>Rents!$AO$4</c:f>
              <c:strCache>
                <c:ptCount val="1"/>
                <c:pt idx="0">
                  <c:v>Brno</c:v>
                </c:pt>
              </c:strCache>
            </c:strRef>
          </c:tx>
          <c:spPr>
            <a:ln w="12700">
              <a:solidFill>
                <a:srgbClr val="CCFFCC"/>
              </a:solidFill>
              <a:prstDash val="solid"/>
            </a:ln>
          </c:spPr>
          <c:marker>
            <c:symbol val="square"/>
            <c:size val="5"/>
            <c:spPr>
              <a:solidFill>
                <a:srgbClr val="CCFFCC"/>
              </a:solidFill>
              <a:ln>
                <a:solidFill>
                  <a:srgbClr val="CCFFCC"/>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Rents!$AO$11:$AO$96</c:f>
              <c:numCache>
                <c:formatCode>0.00</c:formatCode>
                <c:ptCount val="86"/>
                <c:pt idx="0">
                  <c:v>0.361607286687275</c:v>
                </c:pt>
                <c:pt idx="1">
                  <c:v>0.35009427508038</c:v>
                </c:pt>
                <c:pt idx="2">
                  <c:v>0.347341003696691</c:v>
                </c:pt>
                <c:pt idx="3">
                  <c:v>0.34807118622777</c:v>
                </c:pt>
                <c:pt idx="4">
                  <c:v>0.343518011272232</c:v>
                </c:pt>
                <c:pt idx="5">
                  <c:v>0.345918250041827</c:v>
                </c:pt>
                <c:pt idx="6">
                  <c:v>0.341229790155107</c:v>
                </c:pt>
                <c:pt idx="7">
                  <c:v>0.33625913167079</c:v>
                </c:pt>
                <c:pt idx="8">
                  <c:v>0.330997610320185</c:v>
                </c:pt>
                <c:pt idx="9">
                  <c:v>0.330149266844974</c:v>
                </c:pt>
                <c:pt idx="10">
                  <c:v>0.329162305923366</c:v>
                </c:pt>
                <c:pt idx="11">
                  <c:v>0.328031997104635</c:v>
                </c:pt>
                <c:pt idx="12">
                  <c:v>0.334659361347007</c:v>
                </c:pt>
                <c:pt idx="13">
                  <c:v>0.341419115526772</c:v>
                </c:pt>
                <c:pt idx="14">
                  <c:v>0.348313879993075</c:v>
                </c:pt>
                <c:pt idx="15">
                  <c:v>0.351121752832784</c:v>
                </c:pt>
                <c:pt idx="16">
                  <c:v>0.353917430614053</c:v>
                </c:pt>
                <c:pt idx="17">
                  <c:v>0.356699556878863</c:v>
                </c:pt>
                <c:pt idx="18">
                  <c:v>0.364296211168139</c:v>
                </c:pt>
                <c:pt idx="19">
                  <c:v>0.37060730495982</c:v>
                </c:pt>
                <c:pt idx="20">
                  <c:v>0.372857470153866</c:v>
                </c:pt>
                <c:pt idx="21">
                  <c:v>0.375183112603189</c:v>
                </c:pt>
                <c:pt idx="22">
                  <c:v>0.395502720536246</c:v>
                </c:pt>
                <c:pt idx="23">
                  <c:v>0.416433933194679</c:v>
                </c:pt>
                <c:pt idx="24">
                  <c:v>0.437992214794748</c:v>
                </c:pt>
                <c:pt idx="25">
                  <c:v>0.460193388647305</c:v>
                </c:pt>
                <c:pt idx="26">
                  <c:v>0.483053645084607</c:v>
                </c:pt>
                <c:pt idx="27">
                  <c:v>0.506589549556333</c:v>
                </c:pt>
                <c:pt idx="28">
                  <c:v>0.515233326603814</c:v>
                </c:pt>
                <c:pt idx="29">
                  <c:v>0.524024084628984</c:v>
                </c:pt>
                <c:pt idx="30">
                  <c:v>0.532964313278042</c:v>
                </c:pt>
                <c:pt idx="31">
                  <c:v>0.542540780196226</c:v>
                </c:pt>
                <c:pt idx="32">
                  <c:v>0.554891236953774</c:v>
                </c:pt>
                <c:pt idx="33">
                  <c:v>0.578524712052306</c:v>
                </c:pt>
                <c:pt idx="34">
                  <c:v>0.612322029634183</c:v>
                </c:pt>
                <c:pt idx="35">
                  <c:v>0.626082703297125</c:v>
                </c:pt>
                <c:pt idx="36">
                  <c:v>0.633051100421323</c:v>
                </c:pt>
                <c:pt idx="37">
                  <c:v>0.641025184936783</c:v>
                </c:pt>
                <c:pt idx="38">
                  <c:v>0.639385052238307</c:v>
                </c:pt>
                <c:pt idx="39">
                  <c:v>0.640746805794279</c:v>
                </c:pt>
                <c:pt idx="40">
                  <c:v>0.647965392630144</c:v>
                </c:pt>
                <c:pt idx="41">
                  <c:v>0.67494049629152</c:v>
                </c:pt>
                <c:pt idx="42">
                  <c:v>0.696675577738253</c:v>
                </c:pt>
                <c:pt idx="43">
                  <c:v>0.702440982937686</c:v>
                </c:pt>
                <c:pt idx="44">
                  <c:v>0.753392637346096</c:v>
                </c:pt>
                <c:pt idx="45">
                  <c:v>0.825191493132812</c:v>
                </c:pt>
                <c:pt idx="46">
                  <c:v>0.88600575355875</c:v>
                </c:pt>
                <c:pt idx="47">
                  <c:v>0.91489999503064</c:v>
                </c:pt>
                <c:pt idx="48">
                  <c:v>0.93312858977424</c:v>
                </c:pt>
                <c:pt idx="49">
                  <c:v>0.940786583144805</c:v>
                </c:pt>
                <c:pt idx="50">
                  <c:v>0.92754658100791</c:v>
                </c:pt>
                <c:pt idx="51">
                  <c:v>0.914377458120483</c:v>
                </c:pt>
                <c:pt idx="52">
                  <c:v>0.901278908647465</c:v>
                </c:pt>
                <c:pt idx="53">
                  <c:v>0.888250627950059</c:v>
                </c:pt>
                <c:pt idx="54">
                  <c:v>0.864994755962696</c:v>
                </c:pt>
                <c:pt idx="55">
                  <c:v>0.862403660281651</c:v>
                </c:pt>
                <c:pt idx="56">
                  <c:v>0.859820326239369</c:v>
                </c:pt>
                <c:pt idx="57">
                  <c:v>0.867450024997564</c:v>
                </c:pt>
                <c:pt idx="58">
                  <c:v>0.864851574547085</c:v>
                </c:pt>
                <c:pt idx="59">
                  <c:v>0.892693645687789</c:v>
                </c:pt>
                <c:pt idx="60">
                  <c:v>0.910247295536612</c:v>
                </c:pt>
                <c:pt idx="61">
                  <c:v>0.917604208399454</c:v>
                </c:pt>
                <c:pt idx="62">
                  <c:v>0.9349622356114</c:v>
                </c:pt>
                <c:pt idx="63">
                  <c:v>0.93216155203045</c:v>
                </c:pt>
                <c:pt idx="64">
                  <c:v>0.92936925790976</c:v>
                </c:pt>
                <c:pt idx="65">
                  <c:v>0.926585328118664</c:v>
                </c:pt>
                <c:pt idx="66">
                  <c:v>0.957963315337785</c:v>
                </c:pt>
                <c:pt idx="67">
                  <c:v>0.947252811916251</c:v>
                </c:pt>
                <c:pt idx="68">
                  <c:v>0.954617896497492</c:v>
                </c:pt>
                <c:pt idx="69">
                  <c:v>0.955941212742622</c:v>
                </c:pt>
                <c:pt idx="70">
                  <c:v>0.981537240698059</c:v>
                </c:pt>
                <c:pt idx="71">
                  <c:v>0.995058895220782</c:v>
                </c:pt>
                <c:pt idx="72">
                  <c:v>1.02691011318533</c:v>
                </c:pt>
                <c:pt idx="73">
                  <c:v>1.040552538153207</c:v>
                </c:pt>
                <c:pt idx="74">
                  <c:v>1.058592951721364</c:v>
                </c:pt>
                <c:pt idx="75">
                  <c:v>1.061286416511669</c:v>
                </c:pt>
                <c:pt idx="76">
                  <c:v>1.086341924441986</c:v>
                </c:pt>
                <c:pt idx="77">
                  <c:v>1.091201746029601</c:v>
                </c:pt>
                <c:pt idx="78">
                  <c:v>1.127899403110025</c:v>
                </c:pt>
                <c:pt idx="79">
                  <c:v>1.12731194720505</c:v>
                </c:pt>
                <c:pt idx="80">
                  <c:v>1.149593324285233</c:v>
                </c:pt>
                <c:pt idx="81">
                  <c:v>1.213287055346155</c:v>
                </c:pt>
                <c:pt idx="82">
                  <c:v>1.239877034881469</c:v>
                </c:pt>
                <c:pt idx="83">
                  <c:v>1.291513994293032</c:v>
                </c:pt>
                <c:pt idx="84">
                  <c:v>1.36210364161838</c:v>
                </c:pt>
                <c:pt idx="85">
                  <c:v>1.33899757484627</c:v>
                </c:pt>
              </c:numCache>
            </c:numRef>
          </c:val>
        </c:ser>
        <c:ser>
          <c:idx val="11"/>
          <c:order val="11"/>
          <c:tx>
            <c:strRef>
              <c:f>Rents!$AP$4</c:f>
              <c:strCache>
                <c:ptCount val="1"/>
                <c:pt idx="0">
                  <c:v>Olomouc</c:v>
                </c:pt>
              </c:strCache>
            </c:strRef>
          </c:tx>
          <c:spPr>
            <a:ln w="12700">
              <a:solidFill>
                <a:srgbClr val="FFFF99"/>
              </a:solidFill>
              <a:prstDash val="solid"/>
            </a:ln>
          </c:spPr>
          <c:marker>
            <c:symbol val="triangle"/>
            <c:size val="5"/>
            <c:spPr>
              <a:solidFill>
                <a:srgbClr val="FFFF99"/>
              </a:solidFill>
              <a:ln>
                <a:solidFill>
                  <a:srgbClr val="FFFF99"/>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Rents!$AP$11:$AP$96</c:f>
              <c:numCache>
                <c:formatCode>0.00</c:formatCode>
                <c:ptCount val="86"/>
                <c:pt idx="0">
                  <c:v>0.181477456657378</c:v>
                </c:pt>
                <c:pt idx="1">
                  <c:v>0.183035927183036</c:v>
                </c:pt>
                <c:pt idx="2">
                  <c:v>0.184561265211198</c:v>
                </c:pt>
                <c:pt idx="3">
                  <c:v>0.186050897834714</c:v>
                </c:pt>
                <c:pt idx="4">
                  <c:v>0.187502145618122</c:v>
                </c:pt>
                <c:pt idx="5">
                  <c:v>0.188912218913679</c:v>
                </c:pt>
                <c:pt idx="6">
                  <c:v>0.193253387211505</c:v>
                </c:pt>
                <c:pt idx="7">
                  <c:v>0.197693820308021</c:v>
                </c:pt>
                <c:pt idx="8">
                  <c:v>0.202235774965256</c:v>
                </c:pt>
                <c:pt idx="9">
                  <c:v>0.212470914625841</c:v>
                </c:pt>
                <c:pt idx="10">
                  <c:v>0.223087213443777</c:v>
                </c:pt>
                <c:pt idx="11">
                  <c:v>0.234097229944652</c:v>
                </c:pt>
                <c:pt idx="12">
                  <c:v>0.238944480050182</c:v>
                </c:pt>
                <c:pt idx="13">
                  <c:v>0.243888552862211</c:v>
                </c:pt>
                <c:pt idx="14">
                  <c:v>0.248931278801319</c:v>
                </c:pt>
                <c:pt idx="15">
                  <c:v>0.253970390681711</c:v>
                </c:pt>
                <c:pt idx="16">
                  <c:v>0.259106788707823</c:v>
                </c:pt>
                <c:pt idx="17">
                  <c:v>0.264342210014371</c:v>
                </c:pt>
                <c:pt idx="18">
                  <c:v>0.273339240271932</c:v>
                </c:pt>
                <c:pt idx="19">
                  <c:v>0.282618943367504</c:v>
                </c:pt>
                <c:pt idx="20">
                  <c:v>0.292189781873645</c:v>
                </c:pt>
                <c:pt idx="21">
                  <c:v>0.302060463652096</c:v>
                </c:pt>
                <c:pt idx="22">
                  <c:v>0.310968735226</c:v>
                </c:pt>
                <c:pt idx="23">
                  <c:v>0.320132491908047</c:v>
                </c:pt>
                <c:pt idx="24">
                  <c:v>0.329558912465154</c:v>
                </c:pt>
                <c:pt idx="25">
                  <c:v>0.339255374246006</c:v>
                </c:pt>
                <c:pt idx="26">
                  <c:v>0.349229458606866</c:v>
                </c:pt>
                <c:pt idx="27">
                  <c:v>0.359488956484169</c:v>
                </c:pt>
                <c:pt idx="28">
                  <c:v>0.370089825165299</c:v>
                </c:pt>
                <c:pt idx="29">
                  <c:v>0.38099469999049</c:v>
                </c:pt>
                <c:pt idx="30">
                  <c:v>0.392212122637218</c:v>
                </c:pt>
                <c:pt idx="31">
                  <c:v>0.396979504244751</c:v>
                </c:pt>
                <c:pt idx="32">
                  <c:v>0.406708267462056</c:v>
                </c:pt>
                <c:pt idx="33">
                  <c:v>0.418580313123267</c:v>
                </c:pt>
                <c:pt idx="34">
                  <c:v>0.453506508836041</c:v>
                </c:pt>
                <c:pt idx="35">
                  <c:v>0.467014979528754</c:v>
                </c:pt>
                <c:pt idx="36">
                  <c:v>0.480518499050583</c:v>
                </c:pt>
                <c:pt idx="37">
                  <c:v>0.489078889282322</c:v>
                </c:pt>
                <c:pt idx="38">
                  <c:v>0.498493986625621</c:v>
                </c:pt>
                <c:pt idx="39">
                  <c:v>0.500700225222186</c:v>
                </c:pt>
                <c:pt idx="40">
                  <c:v>0.505217222176835</c:v>
                </c:pt>
                <c:pt idx="41">
                  <c:v>0.514289332172828</c:v>
                </c:pt>
                <c:pt idx="42">
                  <c:v>0.538783236710906</c:v>
                </c:pt>
                <c:pt idx="43">
                  <c:v>0.556485444271208</c:v>
                </c:pt>
                <c:pt idx="44">
                  <c:v>0.572584487940947</c:v>
                </c:pt>
                <c:pt idx="45">
                  <c:v>0.612460053918706</c:v>
                </c:pt>
                <c:pt idx="46">
                  <c:v>0.652932130429597</c:v>
                </c:pt>
                <c:pt idx="47">
                  <c:v>0.670076372271605</c:v>
                </c:pt>
                <c:pt idx="48">
                  <c:v>0.687451493026196</c:v>
                </c:pt>
                <c:pt idx="49">
                  <c:v>0.692903868346754</c:v>
                </c:pt>
                <c:pt idx="50">
                  <c:v>0.698399488022641</c:v>
                </c:pt>
                <c:pt idx="51">
                  <c:v>0.703938695037265</c:v>
                </c:pt>
                <c:pt idx="52">
                  <c:v>0.697074083601451</c:v>
                </c:pt>
                <c:pt idx="53">
                  <c:v>0.690056300266118</c:v>
                </c:pt>
                <c:pt idx="54">
                  <c:v>0.682883347151143</c:v>
                </c:pt>
                <c:pt idx="55">
                  <c:v>0.688299491194174</c:v>
                </c:pt>
                <c:pt idx="56">
                  <c:v>0.693758592231861</c:v>
                </c:pt>
                <c:pt idx="57">
                  <c:v>0.712210268579001</c:v>
                </c:pt>
                <c:pt idx="58">
                  <c:v>0.730910994914595</c:v>
                </c:pt>
                <c:pt idx="59">
                  <c:v>0.749863561104097</c:v>
                </c:pt>
                <c:pt idx="60">
                  <c:v>0.742551103338748</c:v>
                </c:pt>
                <c:pt idx="61">
                  <c:v>0.761805498241865</c:v>
                </c:pt>
                <c:pt idx="62">
                  <c:v>0.781318607008004</c:v>
                </c:pt>
                <c:pt idx="63">
                  <c:v>0.787515469380926</c:v>
                </c:pt>
                <c:pt idx="64">
                  <c:v>0.807447023623181</c:v>
                </c:pt>
                <c:pt idx="65">
                  <c:v>0.772468857739842</c:v>
                </c:pt>
                <c:pt idx="66">
                  <c:v>0.858273107981296</c:v>
                </c:pt>
                <c:pt idx="67">
                  <c:v>0.884822633112291</c:v>
                </c:pt>
                <c:pt idx="68">
                  <c:v>0.912158976783519</c:v>
                </c:pt>
                <c:pt idx="69">
                  <c:v>0.940304783128284</c:v>
                </c:pt>
                <c:pt idx="70">
                  <c:v>0.969283334204688</c:v>
                </c:pt>
                <c:pt idx="71">
                  <c:v>0.999118567677827</c:v>
                </c:pt>
                <c:pt idx="72">
                  <c:v>1.029835094985895</c:v>
                </c:pt>
                <c:pt idx="73">
                  <c:v>1.061458220003305</c:v>
                </c:pt>
                <c:pt idx="74">
                  <c:v>1.094013958214285</c:v>
                </c:pt>
                <c:pt idx="75">
                  <c:v>1.093799602958891</c:v>
                </c:pt>
                <c:pt idx="76">
                  <c:v>1.144384432488693</c:v>
                </c:pt>
                <c:pt idx="77">
                  <c:v>1.164891294284262</c:v>
                </c:pt>
                <c:pt idx="78">
                  <c:v>1.204612238864662</c:v>
                </c:pt>
                <c:pt idx="79">
                  <c:v>1.214011980331808</c:v>
                </c:pt>
                <c:pt idx="80">
                  <c:v>1.245739841636638</c:v>
                </c:pt>
                <c:pt idx="81">
                  <c:v>1.318356016742181</c:v>
                </c:pt>
                <c:pt idx="82">
                  <c:v>1.355386205146421</c:v>
                </c:pt>
                <c:pt idx="83">
                  <c:v>1.41768540995721</c:v>
                </c:pt>
                <c:pt idx="84">
                  <c:v>1.499662944061035</c:v>
                </c:pt>
                <c:pt idx="85">
                  <c:v>1.488697676784196</c:v>
                </c:pt>
              </c:numCache>
            </c:numRef>
          </c:val>
        </c:ser>
        <c:ser>
          <c:idx val="12"/>
          <c:order val="12"/>
          <c:tx>
            <c:strRef>
              <c:f>Rents!$AQ$4</c:f>
              <c:strCache>
                <c:ptCount val="1"/>
                <c:pt idx="0">
                  <c:v>Troppau</c:v>
                </c:pt>
              </c:strCache>
            </c:strRef>
          </c:tx>
          <c:spPr>
            <a:ln w="12700">
              <a:solidFill>
                <a:srgbClr val="99CCFF"/>
              </a:solidFill>
              <a:prstDash val="solid"/>
            </a:ln>
          </c:spPr>
          <c:marker>
            <c:symbol val="x"/>
            <c:size val="5"/>
            <c:spPr>
              <a:noFill/>
              <a:ln>
                <a:solidFill>
                  <a:srgbClr val="99CCFF"/>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Rents!$AQ$11:$AQ$96</c:f>
              <c:numCache>
                <c:formatCode>0.00</c:formatCode>
                <c:ptCount val="86"/>
                <c:pt idx="0">
                  <c:v>0.594407037095002</c:v>
                </c:pt>
                <c:pt idx="1">
                  <c:v>0.589582906669565</c:v>
                </c:pt>
                <c:pt idx="2">
                  <c:v>0.584650575071196</c:v>
                </c:pt>
                <c:pt idx="3">
                  <c:v>0.579608672145374</c:v>
                </c:pt>
                <c:pt idx="4">
                  <c:v>0.574455813129299</c:v>
                </c:pt>
                <c:pt idx="5">
                  <c:v>0.569190598508738</c:v>
                </c:pt>
                <c:pt idx="6">
                  <c:v>0.572627321883209</c:v>
                </c:pt>
                <c:pt idx="7">
                  <c:v>0.576083355040635</c:v>
                </c:pt>
                <c:pt idx="8">
                  <c:v>0.579558792587388</c:v>
                </c:pt>
                <c:pt idx="9">
                  <c:v>0.598806195323585</c:v>
                </c:pt>
                <c:pt idx="10">
                  <c:v>0.618313542273257</c:v>
                </c:pt>
                <c:pt idx="11">
                  <c:v>0.638083679424226</c:v>
                </c:pt>
                <c:pt idx="12">
                  <c:v>0.640509604138607</c:v>
                </c:pt>
                <c:pt idx="13">
                  <c:v>0.642935406323114</c:v>
                </c:pt>
                <c:pt idx="14">
                  <c:v>0.64536094291713</c:v>
                </c:pt>
                <c:pt idx="15">
                  <c:v>0.647520582154921</c:v>
                </c:pt>
                <c:pt idx="16">
                  <c:v>0.649675612360417</c:v>
                </c:pt>
                <c:pt idx="17">
                  <c:v>0.651825837516424</c:v>
                </c:pt>
                <c:pt idx="18">
                  <c:v>0.662848564227956</c:v>
                </c:pt>
                <c:pt idx="19">
                  <c:v>0.674001537805221</c:v>
                </c:pt>
                <c:pt idx="20">
                  <c:v>0.6852861040098</c:v>
                </c:pt>
                <c:pt idx="21">
                  <c:v>0.696703621556294</c:v>
                </c:pt>
                <c:pt idx="22">
                  <c:v>0.705371962021766</c:v>
                </c:pt>
                <c:pt idx="23">
                  <c:v>0.714132014418819</c:v>
                </c:pt>
                <c:pt idx="24">
                  <c:v>0.722984673574075</c:v>
                </c:pt>
                <c:pt idx="25">
                  <c:v>0.731930842629619</c:v>
                </c:pt>
                <c:pt idx="26">
                  <c:v>0.740971433117794</c:v>
                </c:pt>
                <c:pt idx="27">
                  <c:v>0.750107365036654</c:v>
                </c:pt>
                <c:pt idx="28">
                  <c:v>0.759437964243171</c:v>
                </c:pt>
                <c:pt idx="29">
                  <c:v>0.768867271915833</c:v>
                </c:pt>
                <c:pt idx="30">
                  <c:v>0.778396251089658</c:v>
                </c:pt>
                <c:pt idx="31">
                  <c:v>0.774809772854403</c:v>
                </c:pt>
                <c:pt idx="32">
                  <c:v>0.780651660408118</c:v>
                </c:pt>
                <c:pt idx="33">
                  <c:v>0.790133304183074</c:v>
                </c:pt>
                <c:pt idx="34">
                  <c:v>0.841884232736829</c:v>
                </c:pt>
                <c:pt idx="35">
                  <c:v>0.852603172511893</c:v>
                </c:pt>
                <c:pt idx="36">
                  <c:v>0.862727273179985</c:v>
                </c:pt>
                <c:pt idx="37">
                  <c:v>0.863554228404375</c:v>
                </c:pt>
                <c:pt idx="38">
                  <c:v>0.865601307381983</c:v>
                </c:pt>
                <c:pt idx="39">
                  <c:v>0.85503333905774</c:v>
                </c:pt>
                <c:pt idx="40">
                  <c:v>0.848458668125197</c:v>
                </c:pt>
                <c:pt idx="41">
                  <c:v>0.849390388534121</c:v>
                </c:pt>
                <c:pt idx="42">
                  <c:v>0.875107051864434</c:v>
                </c:pt>
                <c:pt idx="43">
                  <c:v>0.888890367358564</c:v>
                </c:pt>
                <c:pt idx="44">
                  <c:v>0.89945875024906</c:v>
                </c:pt>
                <c:pt idx="45">
                  <c:v>0.946164661111119</c:v>
                </c:pt>
                <c:pt idx="46">
                  <c:v>0.991983109997111</c:v>
                </c:pt>
                <c:pt idx="47">
                  <c:v>1.00116999135437</c:v>
                </c:pt>
                <c:pt idx="48">
                  <c:v>1.010119746329095</c:v>
                </c:pt>
                <c:pt idx="49">
                  <c:v>1.00126968992188</c:v>
                </c:pt>
                <c:pt idx="50">
                  <c:v>0.992497172339836</c:v>
                </c:pt>
                <c:pt idx="51">
                  <c:v>0.983801514234816</c:v>
                </c:pt>
                <c:pt idx="52">
                  <c:v>0.95807358532982</c:v>
                </c:pt>
                <c:pt idx="53">
                  <c:v>0.932720962849497</c:v>
                </c:pt>
                <c:pt idx="54">
                  <c:v>0.907739045307051</c:v>
                </c:pt>
                <c:pt idx="55">
                  <c:v>0.899785986490814</c:v>
                </c:pt>
                <c:pt idx="56">
                  <c:v>0.891902607551036</c:v>
                </c:pt>
                <c:pt idx="57">
                  <c:v>0.900460303513338</c:v>
                </c:pt>
                <c:pt idx="58">
                  <c:v>0.908799580555386</c:v>
                </c:pt>
                <c:pt idx="59">
                  <c:v>0.916923609079354</c:v>
                </c:pt>
                <c:pt idx="60">
                  <c:v>0.892944640675291</c:v>
                </c:pt>
                <c:pt idx="61">
                  <c:v>0.90092693719741</c:v>
                </c:pt>
                <c:pt idx="62">
                  <c:v>0.908700817412349</c:v>
                </c:pt>
                <c:pt idx="63">
                  <c:v>0.900739332132404</c:v>
                </c:pt>
                <c:pt idx="64">
                  <c:v>0.908241524704007</c:v>
                </c:pt>
                <c:pt idx="65">
                  <c:v>0.854506907698567</c:v>
                </c:pt>
                <c:pt idx="66">
                  <c:v>0.933700057044928</c:v>
                </c:pt>
                <c:pt idx="67">
                  <c:v>0.946641163761754</c:v>
                </c:pt>
                <c:pt idx="68">
                  <c:v>0.959725382465971</c:v>
                </c:pt>
                <c:pt idx="69">
                  <c:v>0.97295414356249</c:v>
                </c:pt>
                <c:pt idx="70">
                  <c:v>0.986328890951955</c:v>
                </c:pt>
                <c:pt idx="71">
                  <c:v>0.999851082153412</c:v>
                </c:pt>
                <c:pt idx="72">
                  <c:v>1.013522188428057</c:v>
                </c:pt>
                <c:pt idx="73">
                  <c:v>1.027343694904085</c:v>
                </c:pt>
                <c:pt idx="74">
                  <c:v>1.041317100702644</c:v>
                </c:pt>
                <c:pt idx="75">
                  <c:v>1.023870855526751</c:v>
                </c:pt>
                <c:pt idx="76">
                  <c:v>1.053480844075231</c:v>
                </c:pt>
                <c:pt idx="77">
                  <c:v>1.054599068787225</c:v>
                </c:pt>
                <c:pt idx="78">
                  <c:v>1.072498114480972</c:v>
                </c:pt>
                <c:pt idx="79">
                  <c:v>1.062966360603096</c:v>
                </c:pt>
                <c:pt idx="80">
                  <c:v>1.072682473496642</c:v>
                </c:pt>
                <c:pt idx="81">
                  <c:v>1.116410257446718</c:v>
                </c:pt>
                <c:pt idx="82">
                  <c:v>1.128759597007265</c:v>
                </c:pt>
                <c:pt idx="83">
                  <c:v>1.161089096354624</c:v>
                </c:pt>
                <c:pt idx="84">
                  <c:v>1.20788786833144</c:v>
                </c:pt>
                <c:pt idx="85">
                  <c:v>1.179198048373761</c:v>
                </c:pt>
              </c:numCache>
            </c:numRef>
          </c:val>
        </c:ser>
        <c:ser>
          <c:idx val="13"/>
          <c:order val="13"/>
          <c:tx>
            <c:strRef>
              <c:f>Rents!$AR$4</c:f>
              <c:strCache>
                <c:ptCount val="1"/>
                <c:pt idx="0">
                  <c:v>Lemberg</c:v>
                </c:pt>
              </c:strCache>
            </c:strRef>
          </c:tx>
          <c:spPr>
            <a:ln w="12700">
              <a:solidFill>
                <a:srgbClr val="FF99CC"/>
              </a:solidFill>
              <a:prstDash val="solid"/>
            </a:ln>
          </c:spPr>
          <c:marker>
            <c:symbol val="star"/>
            <c:size val="5"/>
            <c:spPr>
              <a:noFill/>
              <a:ln>
                <a:solidFill>
                  <a:srgbClr val="FF99CC"/>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Rents!$AR$11:$AR$96</c:f>
              <c:numCache>
                <c:formatCode>0.00</c:formatCode>
                <c:ptCount val="86"/>
                <c:pt idx="0">
                  <c:v>0.414509479108624</c:v>
                </c:pt>
                <c:pt idx="1">
                  <c:v>0.416558394282579</c:v>
                </c:pt>
                <c:pt idx="2">
                  <c:v>0.410109720382474</c:v>
                </c:pt>
                <c:pt idx="3">
                  <c:v>0.404779575663379</c:v>
                </c:pt>
                <c:pt idx="4">
                  <c:v>0.399743368047588</c:v>
                </c:pt>
                <c:pt idx="5">
                  <c:v>0.395830345649006</c:v>
                </c:pt>
                <c:pt idx="6">
                  <c:v>0.395753331612264</c:v>
                </c:pt>
                <c:pt idx="7">
                  <c:v>0.395765331606742</c:v>
                </c:pt>
                <c:pt idx="8">
                  <c:v>0.400696199665195</c:v>
                </c:pt>
                <c:pt idx="9">
                  <c:v>0.407347779273083</c:v>
                </c:pt>
                <c:pt idx="10">
                  <c:v>0.416851128260273</c:v>
                </c:pt>
                <c:pt idx="11">
                  <c:v>0.422415080412924</c:v>
                </c:pt>
                <c:pt idx="12">
                  <c:v>0.430820764998037</c:v>
                </c:pt>
                <c:pt idx="13">
                  <c:v>0.439950880022349</c:v>
                </c:pt>
                <c:pt idx="14">
                  <c:v>0.450530265727631</c:v>
                </c:pt>
                <c:pt idx="15">
                  <c:v>0.453513697207963</c:v>
                </c:pt>
                <c:pt idx="16">
                  <c:v>0.454687815687889</c:v>
                </c:pt>
                <c:pt idx="17">
                  <c:v>0.465806322823828</c:v>
                </c:pt>
                <c:pt idx="18">
                  <c:v>0.476835325690823</c:v>
                </c:pt>
                <c:pt idx="19">
                  <c:v>0.480769607953984</c:v>
                </c:pt>
                <c:pt idx="20">
                  <c:v>0.466778594738562</c:v>
                </c:pt>
                <c:pt idx="21">
                  <c:v>0.455376441527631</c:v>
                </c:pt>
                <c:pt idx="22">
                  <c:v>0.449368971656169</c:v>
                </c:pt>
                <c:pt idx="23">
                  <c:v>0.454065069860675</c:v>
                </c:pt>
                <c:pt idx="24">
                  <c:v>0.468510153942175</c:v>
                </c:pt>
                <c:pt idx="25">
                  <c:v>0.481870657780464</c:v>
                </c:pt>
                <c:pt idx="26">
                  <c:v>0.490959547395824</c:v>
                </c:pt>
                <c:pt idx="27">
                  <c:v>0.51426022564746</c:v>
                </c:pt>
                <c:pt idx="28">
                  <c:v>0.502034099205591</c:v>
                </c:pt>
                <c:pt idx="29">
                  <c:v>0.507829315684513</c:v>
                </c:pt>
                <c:pt idx="30">
                  <c:v>0.546754159328183</c:v>
                </c:pt>
                <c:pt idx="31">
                  <c:v>0.554091835525601</c:v>
                </c:pt>
                <c:pt idx="32">
                  <c:v>0.573949158136582</c:v>
                </c:pt>
                <c:pt idx="33">
                  <c:v>0.60092063898068</c:v>
                </c:pt>
                <c:pt idx="34">
                  <c:v>0.63192176430565</c:v>
                </c:pt>
                <c:pt idx="35">
                  <c:v>0.66336877145154</c:v>
                </c:pt>
                <c:pt idx="36">
                  <c:v>0.679916326989983</c:v>
                </c:pt>
                <c:pt idx="37">
                  <c:v>0.692665749173072</c:v>
                </c:pt>
                <c:pt idx="38">
                  <c:v>0.690271964059265</c:v>
                </c:pt>
                <c:pt idx="39">
                  <c:v>0.691119808050616</c:v>
                </c:pt>
                <c:pt idx="40">
                  <c:v>0.69827715955721</c:v>
                </c:pt>
                <c:pt idx="41">
                  <c:v>0.714598824023817</c:v>
                </c:pt>
                <c:pt idx="42">
                  <c:v>0.749419314570965</c:v>
                </c:pt>
                <c:pt idx="43">
                  <c:v>0.751471532360562</c:v>
                </c:pt>
                <c:pt idx="44">
                  <c:v>0.813955292798297</c:v>
                </c:pt>
                <c:pt idx="45">
                  <c:v>0.938719658858607</c:v>
                </c:pt>
                <c:pt idx="46">
                  <c:v>0.933058402475737</c:v>
                </c:pt>
                <c:pt idx="47">
                  <c:v>0.931369100714628</c:v>
                </c:pt>
                <c:pt idx="48">
                  <c:v>0.922917681921103</c:v>
                </c:pt>
                <c:pt idx="49">
                  <c:v>0.911178996100536</c:v>
                </c:pt>
                <c:pt idx="50">
                  <c:v>0.903079716015849</c:v>
                </c:pt>
                <c:pt idx="51">
                  <c:v>0.892055863835659</c:v>
                </c:pt>
                <c:pt idx="52">
                  <c:v>0.888089116638528</c:v>
                </c:pt>
                <c:pt idx="53">
                  <c:v>0.895711266710024</c:v>
                </c:pt>
                <c:pt idx="54">
                  <c:v>0.907905149390556</c:v>
                </c:pt>
                <c:pt idx="55">
                  <c:v>0.925104420651757</c:v>
                </c:pt>
                <c:pt idx="56">
                  <c:v>0.932189251302208</c:v>
                </c:pt>
                <c:pt idx="57">
                  <c:v>0.931030400026819</c:v>
                </c:pt>
                <c:pt idx="58">
                  <c:v>0.927347979289631</c:v>
                </c:pt>
                <c:pt idx="59">
                  <c:v>0.920788859353073</c:v>
                </c:pt>
                <c:pt idx="60">
                  <c:v>0.916092772876753</c:v>
                </c:pt>
                <c:pt idx="61">
                  <c:v>0.921766895654962</c:v>
                </c:pt>
                <c:pt idx="62">
                  <c:v>0.923276793748676</c:v>
                </c:pt>
                <c:pt idx="63">
                  <c:v>0.929304798247034</c:v>
                </c:pt>
                <c:pt idx="64">
                  <c:v>0.940100244876127</c:v>
                </c:pt>
                <c:pt idx="65">
                  <c:v>0.954249692931898</c:v>
                </c:pt>
                <c:pt idx="66">
                  <c:v>0.985872118054588</c:v>
                </c:pt>
                <c:pt idx="67">
                  <c:v>1.000478168410664</c:v>
                </c:pt>
                <c:pt idx="68">
                  <c:v>0.984836060851749</c:v>
                </c:pt>
                <c:pt idx="69">
                  <c:v>1.016178319491616</c:v>
                </c:pt>
                <c:pt idx="70">
                  <c:v>1.021008749845308</c:v>
                </c:pt>
                <c:pt idx="71">
                  <c:v>0.992235226399656</c:v>
                </c:pt>
                <c:pt idx="72">
                  <c:v>0.992336207573946</c:v>
                </c:pt>
                <c:pt idx="73">
                  <c:v>0.978241496689474</c:v>
                </c:pt>
                <c:pt idx="74">
                  <c:v>1.009895751014829</c:v>
                </c:pt>
                <c:pt idx="75">
                  <c:v>1.025018554970862</c:v>
                </c:pt>
                <c:pt idx="76">
                  <c:v>1.04680740078127</c:v>
                </c:pt>
                <c:pt idx="77">
                  <c:v>1.049074713322017</c:v>
                </c:pt>
                <c:pt idx="78">
                  <c:v>1.081864465357095</c:v>
                </c:pt>
                <c:pt idx="79">
                  <c:v>1.078816851902062</c:v>
                </c:pt>
                <c:pt idx="80">
                  <c:v>1.097612307277122</c:v>
                </c:pt>
                <c:pt idx="81">
                  <c:v>1.155764688770846</c:v>
                </c:pt>
                <c:pt idx="82">
                  <c:v>1.178380633347832</c:v>
                </c:pt>
                <c:pt idx="83">
                  <c:v>1.22463655628976</c:v>
                </c:pt>
                <c:pt idx="84">
                  <c:v>1.288603716747515</c:v>
                </c:pt>
                <c:pt idx="85">
                  <c:v>1.263834302816536</c:v>
                </c:pt>
              </c:numCache>
            </c:numRef>
          </c:val>
        </c:ser>
        <c:ser>
          <c:idx val="14"/>
          <c:order val="14"/>
          <c:tx>
            <c:strRef>
              <c:f>Rents!$AS$4</c:f>
              <c:strCache>
                <c:ptCount val="1"/>
                <c:pt idx="0">
                  <c:v>Krakow</c:v>
                </c:pt>
              </c:strCache>
            </c:strRef>
          </c:tx>
          <c:spPr>
            <a:ln w="12700">
              <a:solidFill>
                <a:srgbClr val="CC99FF"/>
              </a:solidFill>
              <a:prstDash val="solid"/>
            </a:ln>
          </c:spPr>
          <c:marker>
            <c:symbol val="circle"/>
            <c:size val="5"/>
            <c:spPr>
              <a:solidFill>
                <a:srgbClr val="CC99FF"/>
              </a:solidFill>
              <a:ln>
                <a:solidFill>
                  <a:srgbClr val="CC99FF"/>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Rents!$AS$11:$AS$96</c:f>
              <c:numCache>
                <c:formatCode>0.00</c:formatCode>
                <c:ptCount val="86"/>
                <c:pt idx="0">
                  <c:v>0.336808615311683</c:v>
                </c:pt>
                <c:pt idx="1">
                  <c:v>0.326411402946941</c:v>
                </c:pt>
                <c:pt idx="2">
                  <c:v>0.32416838882278</c:v>
                </c:pt>
                <c:pt idx="3">
                  <c:v>0.325174870068037</c:v>
                </c:pt>
                <c:pt idx="4">
                  <c:v>0.321242287212263</c:v>
                </c:pt>
                <c:pt idx="5">
                  <c:v>0.323810529090105</c:v>
                </c:pt>
                <c:pt idx="6">
                  <c:v>0.319741291308764</c:v>
                </c:pt>
                <c:pt idx="7">
                  <c:v>0.315398894776228</c:v>
                </c:pt>
                <c:pt idx="8">
                  <c:v>0.310774397249326</c:v>
                </c:pt>
                <c:pt idx="9">
                  <c:v>0.310288018587761</c:v>
                </c:pt>
                <c:pt idx="10">
                  <c:v>0.309669946809339</c:v>
                </c:pt>
                <c:pt idx="11">
                  <c:v>0.308915333633864</c:v>
                </c:pt>
                <c:pt idx="12">
                  <c:v>0.315471790233317</c:v>
                </c:pt>
                <c:pt idx="13">
                  <c:v>0.322165981351148</c:v>
                </c:pt>
                <c:pt idx="14">
                  <c:v>0.329000776075474</c:v>
                </c:pt>
                <c:pt idx="15">
                  <c:v>0.331984778468682</c:v>
                </c:pt>
                <c:pt idx="16">
                  <c:v>0.33496288058692</c:v>
                </c:pt>
                <c:pt idx="17">
                  <c:v>0.337933770993598</c:v>
                </c:pt>
                <c:pt idx="18">
                  <c:v>0.345476072479387</c:v>
                </c:pt>
                <c:pt idx="19">
                  <c:v>0.351812761747358</c:v>
                </c:pt>
                <c:pt idx="20">
                  <c:v>0.354302940556958</c:v>
                </c:pt>
                <c:pt idx="21">
                  <c:v>0.356869543083461</c:v>
                </c:pt>
                <c:pt idx="22">
                  <c:v>0.376573688660657</c:v>
                </c:pt>
                <c:pt idx="23">
                  <c:v>0.396899820540375</c:v>
                </c:pt>
                <c:pt idx="24">
                  <c:v>0.417864500366529</c:v>
                </c:pt>
                <c:pt idx="25">
                  <c:v>0.439484695341008</c:v>
                </c:pt>
                <c:pt idx="26">
                  <c:v>0.461777787670512</c:v>
                </c:pt>
                <c:pt idx="27">
                  <c:v>0.484761584226242</c:v>
                </c:pt>
                <c:pt idx="28">
                  <c:v>0.493526197130464</c:v>
                </c:pt>
                <c:pt idx="29">
                  <c:v>0.502448792209808</c:v>
                </c:pt>
                <c:pt idx="30">
                  <c:v>0.511532207343191</c:v>
                </c:pt>
                <c:pt idx="31">
                  <c:v>0.521244559605663</c:v>
                </c:pt>
                <c:pt idx="32">
                  <c:v>0.533643603774759</c:v>
                </c:pt>
                <c:pt idx="33">
                  <c:v>0.556928767402354</c:v>
                </c:pt>
                <c:pt idx="34">
                  <c:v>0.59005421276897</c:v>
                </c:pt>
                <c:pt idx="35">
                  <c:v>0.603918079434041</c:v>
                </c:pt>
                <c:pt idx="36">
                  <c:v>0.611250726076074</c:v>
                </c:pt>
                <c:pt idx="37">
                  <c:v>0.619569466909102</c:v>
                </c:pt>
                <c:pt idx="38">
                  <c:v>0.618602524326366</c:v>
                </c:pt>
                <c:pt idx="39">
                  <c:v>0.620540245616986</c:v>
                </c:pt>
                <c:pt idx="40">
                  <c:v>0.628159032506312</c:v>
                </c:pt>
                <c:pt idx="41">
                  <c:v>0.654964224944135</c:v>
                </c:pt>
                <c:pt idx="42">
                  <c:v>0.676732405486352</c:v>
                </c:pt>
                <c:pt idx="43">
                  <c:v>0.683015443110632</c:v>
                </c:pt>
                <c:pt idx="44">
                  <c:v>0.733290987749994</c:v>
                </c:pt>
                <c:pt idx="45">
                  <c:v>0.803977717853246</c:v>
                </c:pt>
                <c:pt idx="46">
                  <c:v>0.864092243863198</c:v>
                </c:pt>
                <c:pt idx="47">
                  <c:v>0.893164564494427</c:v>
                </c:pt>
                <c:pt idx="48">
                  <c:v>0.911871515228512</c:v>
                </c:pt>
                <c:pt idx="49">
                  <c:v>0.920274871071099</c:v>
                </c:pt>
                <c:pt idx="50">
                  <c:v>0.908231314422809</c:v>
                </c:pt>
                <c:pt idx="51">
                  <c:v>0.896232210113119</c:v>
                </c:pt>
                <c:pt idx="52">
                  <c:v>0.884277428588355</c:v>
                </c:pt>
                <c:pt idx="53">
                  <c:v>0.872366840635087</c:v>
                </c:pt>
                <c:pt idx="54">
                  <c:v>0.850376784233647</c:v>
                </c:pt>
                <c:pt idx="55">
                  <c:v>0.848677730285479</c:v>
                </c:pt>
                <c:pt idx="56">
                  <c:v>0.846982071049363</c:v>
                </c:pt>
                <c:pt idx="57">
                  <c:v>0.855352773549122</c:v>
                </c:pt>
                <c:pt idx="58">
                  <c:v>0.853643777567671</c:v>
                </c:pt>
                <c:pt idx="59">
                  <c:v>0.882006603085849</c:v>
                </c:pt>
                <c:pt idx="60">
                  <c:v>0.900249906188314</c:v>
                </c:pt>
                <c:pt idx="61">
                  <c:v>0.908433996850194</c:v>
                </c:pt>
                <c:pt idx="62">
                  <c:v>0.926544635602064</c:v>
                </c:pt>
                <c:pt idx="63">
                  <c:v>0.924693398185356</c:v>
                </c:pt>
                <c:pt idx="64">
                  <c:v>0.922845859543473</c:v>
                </c:pt>
                <c:pt idx="65">
                  <c:v>0.921002012286259</c:v>
                </c:pt>
                <c:pt idx="66">
                  <c:v>0.953143592665099</c:v>
                </c:pt>
                <c:pt idx="67">
                  <c:v>0.943429934502344</c:v>
                </c:pt>
                <c:pt idx="68">
                  <c:v>0.95171653626546</c:v>
                </c:pt>
                <c:pt idx="69">
                  <c:v>0.95398934307667</c:v>
                </c:pt>
                <c:pt idx="70">
                  <c:v>0.980513131326608</c:v>
                </c:pt>
                <c:pt idx="71">
                  <c:v>0.995015195575014</c:v>
                </c:pt>
                <c:pt idx="72">
                  <c:v>1.027892393359446</c:v>
                </c:pt>
                <c:pt idx="73">
                  <c:v>1.042589936662263</c:v>
                </c:pt>
                <c:pt idx="74">
                  <c:v>1.061726869484882</c:v>
                </c:pt>
                <c:pt idx="75">
                  <c:v>1.065493268858715</c:v>
                </c:pt>
                <c:pt idx="76">
                  <c:v>1.091739288368964</c:v>
                </c:pt>
                <c:pt idx="77">
                  <c:v>1.097720427166666</c:v>
                </c:pt>
                <c:pt idx="78">
                  <c:v>1.135772515552261</c:v>
                </c:pt>
                <c:pt idx="79">
                  <c:v>1.136316707748692</c:v>
                </c:pt>
                <c:pt idx="80">
                  <c:v>1.159935420017463</c:v>
                </c:pt>
                <c:pt idx="81">
                  <c:v>1.225426973971566</c:v>
                </c:pt>
                <c:pt idx="82">
                  <c:v>1.253535917123378</c:v>
                </c:pt>
                <c:pt idx="83">
                  <c:v>1.307048120620698</c:v>
                </c:pt>
                <c:pt idx="84">
                  <c:v>1.379865985356668</c:v>
                </c:pt>
                <c:pt idx="85">
                  <c:v>1.357815743846483</c:v>
                </c:pt>
              </c:numCache>
            </c:numRef>
          </c:val>
        </c:ser>
        <c:ser>
          <c:idx val="15"/>
          <c:order val="15"/>
          <c:tx>
            <c:strRef>
              <c:f>Rents!$AT$4</c:f>
              <c:strCache>
                <c:ptCount val="1"/>
                <c:pt idx="0">
                  <c:v>Czernowitz</c:v>
                </c:pt>
              </c:strCache>
            </c:strRef>
          </c:tx>
          <c:spPr>
            <a:ln w="12700">
              <a:solidFill>
                <a:srgbClr val="FFCC99"/>
              </a:solidFill>
              <a:prstDash val="solid"/>
            </a:ln>
          </c:spPr>
          <c:marker>
            <c:symbol val="plus"/>
            <c:size val="5"/>
            <c:spPr>
              <a:noFill/>
              <a:ln>
                <a:solidFill>
                  <a:srgbClr val="FFCC99"/>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Rents!$AT$11:$AT$96</c:f>
              <c:numCache>
                <c:formatCode>0.00</c:formatCode>
                <c:ptCount val="86"/>
                <c:pt idx="0">
                  <c:v>0.336730464050135</c:v>
                </c:pt>
                <c:pt idx="1">
                  <c:v>0.336680300581617</c:v>
                </c:pt>
                <c:pt idx="2">
                  <c:v>0.336545322935364</c:v>
                </c:pt>
                <c:pt idx="3">
                  <c:v>0.336322876560872</c:v>
                </c:pt>
                <c:pt idx="4">
                  <c:v>0.336010244401593</c:v>
                </c:pt>
                <c:pt idx="5">
                  <c:v>0.335604645585641</c:v>
                </c:pt>
                <c:pt idx="6">
                  <c:v>0.340342878312607</c:v>
                </c:pt>
                <c:pt idx="7">
                  <c:v>0.345147144502935</c:v>
                </c:pt>
                <c:pt idx="8">
                  <c:v>0.350018349305066</c:v>
                </c:pt>
                <c:pt idx="9">
                  <c:v>0.364547357219813</c:v>
                </c:pt>
                <c:pt idx="10">
                  <c:v>0.379446702964601</c:v>
                </c:pt>
                <c:pt idx="11">
                  <c:v>0.394724440232789</c:v>
                </c:pt>
                <c:pt idx="12">
                  <c:v>0.399407653801775</c:v>
                </c:pt>
                <c:pt idx="13">
                  <c:v>0.404140556884313</c:v>
                </c:pt>
                <c:pt idx="14">
                  <c:v>0.408923554299631</c:v>
                </c:pt>
                <c:pt idx="15">
                  <c:v>0.413587478473222</c:v>
                </c:pt>
                <c:pt idx="16">
                  <c:v>0.418296975716472</c:v>
                </c:pt>
                <c:pt idx="17">
                  <c:v>0.423052326176722</c:v>
                </c:pt>
                <c:pt idx="18">
                  <c:v>0.43366182368239</c:v>
                </c:pt>
                <c:pt idx="19">
                  <c:v>0.444500358105785</c:v>
                </c:pt>
                <c:pt idx="20">
                  <c:v>0.455572508853763</c:v>
                </c:pt>
                <c:pt idx="21">
                  <c:v>0.466882942715028</c:v>
                </c:pt>
                <c:pt idx="22">
                  <c:v>0.476488570979042</c:v>
                </c:pt>
                <c:pt idx="23">
                  <c:v>0.486280835320978</c:v>
                </c:pt>
                <c:pt idx="24">
                  <c:v>0.496263230016595</c:v>
                </c:pt>
                <c:pt idx="25">
                  <c:v>0.506439313083067</c:v>
                </c:pt>
                <c:pt idx="26">
                  <c:v>0.516812707419552</c:v>
                </c:pt>
                <c:pt idx="27">
                  <c:v>0.527387101967875</c:v>
                </c:pt>
                <c:pt idx="28">
                  <c:v>0.538235989962213</c:v>
                </c:pt>
                <c:pt idx="29">
                  <c:v>0.549295651781749</c:v>
                </c:pt>
                <c:pt idx="30">
                  <c:v>0.560570033381924</c:v>
                </c:pt>
                <c:pt idx="31">
                  <c:v>0.562468995199555</c:v>
                </c:pt>
                <c:pt idx="32">
                  <c:v>0.571261744337434</c:v>
                </c:pt>
                <c:pt idx="33">
                  <c:v>0.5828443320466</c:v>
                </c:pt>
                <c:pt idx="34">
                  <c:v>0.626006642489476</c:v>
                </c:pt>
                <c:pt idx="35">
                  <c:v>0.639069168466129</c:v>
                </c:pt>
                <c:pt idx="36">
                  <c:v>0.651851703477061</c:v>
                </c:pt>
                <c:pt idx="37">
                  <c:v>0.657717274111327</c:v>
                </c:pt>
                <c:pt idx="38">
                  <c:v>0.664571775448268</c:v>
                </c:pt>
                <c:pt idx="39">
                  <c:v>0.661730867886605</c:v>
                </c:pt>
                <c:pt idx="40">
                  <c:v>0.661916781189472</c:v>
                </c:pt>
                <c:pt idx="41">
                  <c:v>0.667966064294523</c:v>
                </c:pt>
                <c:pt idx="42">
                  <c:v>0.693717413158141</c:v>
                </c:pt>
                <c:pt idx="43">
                  <c:v>0.710303522152114</c:v>
                </c:pt>
                <c:pt idx="44">
                  <c:v>0.724521662957813</c:v>
                </c:pt>
                <c:pt idx="45">
                  <c:v>0.768265273988845</c:v>
                </c:pt>
                <c:pt idx="46">
                  <c:v>0.811938459907592</c:v>
                </c:pt>
                <c:pt idx="47">
                  <c:v>0.826039881052351</c:v>
                </c:pt>
                <c:pt idx="48">
                  <c:v>0.840118229720685</c:v>
                </c:pt>
                <c:pt idx="49">
                  <c:v>0.839446403903066</c:v>
                </c:pt>
                <c:pt idx="50">
                  <c:v>0.838775115331174</c:v>
                </c:pt>
                <c:pt idx="51">
                  <c:v>0.838104363575385</c:v>
                </c:pt>
                <c:pt idx="52">
                  <c:v>0.822742321044901</c:v>
                </c:pt>
                <c:pt idx="53">
                  <c:v>0.807404311995497</c:v>
                </c:pt>
                <c:pt idx="54">
                  <c:v>0.792090307812825</c:v>
                </c:pt>
                <c:pt idx="55">
                  <c:v>0.791456888967895</c:v>
                </c:pt>
                <c:pt idx="56">
                  <c:v>0.790823976655401</c:v>
                </c:pt>
                <c:pt idx="57">
                  <c:v>0.80482474770121</c:v>
                </c:pt>
                <c:pt idx="58">
                  <c:v>0.818802620748818</c:v>
                </c:pt>
                <c:pt idx="59">
                  <c:v>0.832757623467043</c:v>
                </c:pt>
                <c:pt idx="60">
                  <c:v>0.817493584064229</c:v>
                </c:pt>
                <c:pt idx="61">
                  <c:v>0.831426276630986</c:v>
                </c:pt>
                <c:pt idx="62">
                  <c:v>0.845336163026649</c:v>
                </c:pt>
                <c:pt idx="63">
                  <c:v>0.844660164531679</c:v>
                </c:pt>
                <c:pt idx="64">
                  <c:v>0.858536167078195</c:v>
                </c:pt>
                <c:pt idx="65">
                  <c:v>0.814230140965426</c:v>
                </c:pt>
                <c:pt idx="66">
                  <c:v>0.896836630453156</c:v>
                </c:pt>
                <c:pt idx="67">
                  <c:v>0.916570117889942</c:v>
                </c:pt>
                <c:pt idx="68">
                  <c:v>0.936702427427186</c:v>
                </c:pt>
                <c:pt idx="69">
                  <c:v>0.957241221934088</c:v>
                </c:pt>
                <c:pt idx="70">
                  <c:v>0.978194306650625</c:v>
                </c:pt>
                <c:pt idx="71">
                  <c:v>0.999569631770157</c:v>
                </c:pt>
                <c:pt idx="72">
                  <c:v>1.021375295068043</c:v>
                </c:pt>
                <c:pt idx="73">
                  <c:v>1.043619544577087</c:v>
                </c:pt>
                <c:pt idx="74">
                  <c:v>1.066310781310623</c:v>
                </c:pt>
                <c:pt idx="75">
                  <c:v>1.056866997810948</c:v>
                </c:pt>
                <c:pt idx="76">
                  <c:v>1.096165563867984</c:v>
                </c:pt>
                <c:pt idx="77">
                  <c:v>1.106142937708517</c:v>
                </c:pt>
                <c:pt idx="78">
                  <c:v>1.133952232984678</c:v>
                </c:pt>
                <c:pt idx="79">
                  <c:v>1.132901364370579</c:v>
                </c:pt>
                <c:pt idx="80">
                  <c:v>1.152439458447513</c:v>
                </c:pt>
                <c:pt idx="81">
                  <c:v>1.20905235934948</c:v>
                </c:pt>
                <c:pt idx="82">
                  <c:v>1.232245107376742</c:v>
                </c:pt>
                <c:pt idx="83">
                  <c:v>1.27771957741881</c:v>
                </c:pt>
                <c:pt idx="84">
                  <c:v>1.339895651675068</c:v>
                </c:pt>
                <c:pt idx="85">
                  <c:v>1.318576908592883</c:v>
                </c:pt>
              </c:numCache>
            </c:numRef>
          </c:val>
        </c:ser>
        <c:ser>
          <c:idx val="16"/>
          <c:order val="16"/>
          <c:tx>
            <c:strRef>
              <c:f>Rents!$AU$4</c:f>
              <c:strCache>
                <c:ptCount val="1"/>
                <c:pt idx="0">
                  <c:v>Zara</c:v>
                </c:pt>
              </c:strCache>
            </c:strRef>
          </c:tx>
          <c:spPr>
            <a:ln w="12700">
              <a:solidFill>
                <a:srgbClr val="3366FF"/>
              </a:solidFill>
              <a:prstDash val="solid"/>
            </a:ln>
          </c:spPr>
          <c:marker>
            <c:symbol val="dot"/>
            <c:size val="5"/>
            <c:spPr>
              <a:noFill/>
              <a:ln>
                <a:solidFill>
                  <a:srgbClr val="3366FF"/>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Rents!$AU$11:$AU$96</c:f>
              <c:numCache>
                <c:formatCode>0.00</c:formatCode>
                <c:ptCount val="86"/>
                <c:pt idx="0">
                  <c:v>0.105743189891509</c:v>
                </c:pt>
                <c:pt idx="1">
                  <c:v>0.107464916310081</c:v>
                </c:pt>
                <c:pt idx="2">
                  <c:v>0.109187157004284</c:v>
                </c:pt>
                <c:pt idx="3">
                  <c:v>0.110908136323156</c:v>
                </c:pt>
                <c:pt idx="4">
                  <c:v>0.112625962962573</c:v>
                </c:pt>
                <c:pt idx="5">
                  <c:v>0.114338624333275</c:v>
                </c:pt>
                <c:pt idx="6">
                  <c:v>0.117858433997054</c:v>
                </c:pt>
                <c:pt idx="7">
                  <c:v>0.121486293920588</c:v>
                </c:pt>
                <c:pt idx="8">
                  <c:v>0.125225510633736</c:v>
                </c:pt>
                <c:pt idx="9">
                  <c:v>0.132566854980337</c:v>
                </c:pt>
                <c:pt idx="10">
                  <c:v>0.140252555335427</c:v>
                </c:pt>
                <c:pt idx="11">
                  <c:v>0.148297222354227</c:v>
                </c:pt>
                <c:pt idx="12">
                  <c:v>0.15252266398765</c:v>
                </c:pt>
                <c:pt idx="13">
                  <c:v>0.156866221193961</c:v>
                </c:pt>
                <c:pt idx="14">
                  <c:v>0.161331111626007</c:v>
                </c:pt>
                <c:pt idx="15">
                  <c:v>0.165852637057294</c:v>
                </c:pt>
                <c:pt idx="16">
                  <c:v>0.170497778234013</c:v>
                </c:pt>
                <c:pt idx="17">
                  <c:v>0.175269798286484</c:v>
                </c:pt>
                <c:pt idx="18">
                  <c:v>0.182617835662109</c:v>
                </c:pt>
                <c:pt idx="19">
                  <c:v>0.190258082204627</c:v>
                </c:pt>
                <c:pt idx="20">
                  <c:v>0.19820176093457</c:v>
                </c:pt>
                <c:pt idx="21">
                  <c:v>0.206460515424708</c:v>
                </c:pt>
                <c:pt idx="22">
                  <c:v>0.214170912910308</c:v>
                </c:pt>
                <c:pt idx="23">
                  <c:v>0.222164239238817</c:v>
                </c:pt>
                <c:pt idx="24">
                  <c:v>0.230450735075091</c:v>
                </c:pt>
                <c:pt idx="25">
                  <c:v>0.239041007702252</c:v>
                </c:pt>
                <c:pt idx="26">
                  <c:v>0.247946044029298</c:v>
                </c:pt>
                <c:pt idx="27">
                  <c:v>0.257177224056786</c:v>
                </c:pt>
                <c:pt idx="28">
                  <c:v>0.266780900542965</c:v>
                </c:pt>
                <c:pt idx="29">
                  <c:v>0.276736957099928</c:v>
                </c:pt>
                <c:pt idx="30">
                  <c:v>0.287058147574396</c:v>
                </c:pt>
                <c:pt idx="31">
                  <c:v>0.292763943343141</c:v>
                </c:pt>
                <c:pt idx="32">
                  <c:v>0.302226917682471</c:v>
                </c:pt>
                <c:pt idx="33">
                  <c:v>0.313422072322548</c:v>
                </c:pt>
                <c:pt idx="34">
                  <c:v>0.342164494438292</c:v>
                </c:pt>
                <c:pt idx="35">
                  <c:v>0.355044562813923</c:v>
                </c:pt>
                <c:pt idx="36">
                  <c:v>0.368097446972787</c:v>
                </c:pt>
                <c:pt idx="37">
                  <c:v>0.377513293129091</c:v>
                </c:pt>
                <c:pt idx="38">
                  <c:v>0.38771615158195</c:v>
                </c:pt>
                <c:pt idx="39">
                  <c:v>0.392403068139195</c:v>
                </c:pt>
                <c:pt idx="40">
                  <c:v>0.39896370870727</c:v>
                </c:pt>
                <c:pt idx="41">
                  <c:v>0.409226170602743</c:v>
                </c:pt>
                <c:pt idx="42">
                  <c:v>0.431986919652413</c:v>
                </c:pt>
                <c:pt idx="43">
                  <c:v>0.449584126416947</c:v>
                </c:pt>
                <c:pt idx="44">
                  <c:v>0.466119611928112</c:v>
                </c:pt>
                <c:pt idx="45">
                  <c:v>0.502384468274614</c:v>
                </c:pt>
                <c:pt idx="46">
                  <c:v>0.539668556182821</c:v>
                </c:pt>
                <c:pt idx="47">
                  <c:v>0.558064011510926</c:v>
                </c:pt>
                <c:pt idx="48">
                  <c:v>0.576902485064348</c:v>
                </c:pt>
                <c:pt idx="49">
                  <c:v>0.585914133437751</c:v>
                </c:pt>
                <c:pt idx="50">
                  <c:v>0.595066550499986</c:v>
                </c:pt>
                <c:pt idx="51">
                  <c:v>0.604361935163274</c:v>
                </c:pt>
                <c:pt idx="52">
                  <c:v>0.603034055413256</c:v>
                </c:pt>
                <c:pt idx="53">
                  <c:v>0.601517221705172</c:v>
                </c:pt>
                <c:pt idx="54">
                  <c:v>0.599805854847651</c:v>
                </c:pt>
                <c:pt idx="55">
                  <c:v>0.609175270990126</c:v>
                </c:pt>
                <c:pt idx="56">
                  <c:v>0.618691044421616</c:v>
                </c:pt>
                <c:pt idx="57">
                  <c:v>0.639991673599727</c:v>
                </c:pt>
                <c:pt idx="58">
                  <c:v>0.661806800879581</c:v>
                </c:pt>
                <c:pt idx="59">
                  <c:v>0.684147302432601</c:v>
                </c:pt>
                <c:pt idx="60">
                  <c:v>0.682644121480802</c:v>
                </c:pt>
                <c:pt idx="61">
                  <c:v>0.705688024982296</c:v>
                </c:pt>
                <c:pt idx="62">
                  <c:v>0.729285284035826</c:v>
                </c:pt>
                <c:pt idx="63">
                  <c:v>0.740677265720383</c:v>
                </c:pt>
                <c:pt idx="64">
                  <c:v>0.765216977968318</c:v>
                </c:pt>
                <c:pt idx="65">
                  <c:v>0.737653108764437</c:v>
                </c:pt>
                <c:pt idx="66">
                  <c:v>0.825842711872602</c:v>
                </c:pt>
                <c:pt idx="67">
                  <c:v>0.857884253560202</c:v>
                </c:pt>
                <c:pt idx="68">
                  <c:v>0.891135301028945</c:v>
                </c:pt>
                <c:pt idx="69">
                  <c:v>0.925640599204874</c:v>
                </c:pt>
                <c:pt idx="70">
                  <c:v>0.961446522952675</c:v>
                </c:pt>
                <c:pt idx="71">
                  <c:v>0.9986011357294</c:v>
                </c:pt>
                <c:pt idx="72">
                  <c:v>1.037154250328062</c:v>
                </c:pt>
                <c:pt idx="73">
                  <c:v>1.077157491784989</c:v>
                </c:pt>
                <c:pt idx="74">
                  <c:v>1.11866436252735</c:v>
                </c:pt>
                <c:pt idx="75">
                  <c:v>1.126977743432443</c:v>
                </c:pt>
                <c:pt idx="76">
                  <c:v>1.188092234400094</c:v>
                </c:pt>
                <c:pt idx="77">
                  <c:v>1.218608641881195</c:v>
                </c:pt>
                <c:pt idx="78">
                  <c:v>1.269774974197641</c:v>
                </c:pt>
                <c:pt idx="79">
                  <c:v>1.289445832007938</c:v>
                </c:pt>
                <c:pt idx="80">
                  <c:v>1.333239348240713</c:v>
                </c:pt>
                <c:pt idx="81">
                  <c:v>1.421720127557337</c:v>
                </c:pt>
                <c:pt idx="82">
                  <c:v>1.472804510382568</c:v>
                </c:pt>
                <c:pt idx="83">
                  <c:v>1.552253158670466</c:v>
                </c:pt>
                <c:pt idx="84">
                  <c:v>1.654538894338999</c:v>
                </c:pt>
                <c:pt idx="85">
                  <c:v>1.654971309038383</c:v>
                </c:pt>
              </c:numCache>
            </c:numRef>
          </c:val>
        </c:ser>
        <c:ser>
          <c:idx val="17"/>
          <c:order val="17"/>
          <c:tx>
            <c:strRef>
              <c:f>Rents!$AV$4</c:f>
              <c:strCache>
                <c:ptCount val="1"/>
                <c:pt idx="0">
                  <c:v>Budapest</c:v>
                </c:pt>
              </c:strCache>
            </c:strRef>
          </c:tx>
          <c:spPr>
            <a:ln w="12700">
              <a:solidFill>
                <a:srgbClr val="33CCCC"/>
              </a:solidFill>
              <a:prstDash val="solid"/>
            </a:ln>
          </c:spPr>
          <c:marker>
            <c:symbol val="dash"/>
            <c:size val="5"/>
            <c:spPr>
              <a:noFill/>
              <a:ln>
                <a:solidFill>
                  <a:srgbClr val="33CCCC"/>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Rents!$AV$11:$AV$96</c:f>
              <c:numCache>
                <c:formatCode>0.00</c:formatCode>
                <c:ptCount val="86"/>
                <c:pt idx="0">
                  <c:v>0.456412355096324</c:v>
                </c:pt>
                <c:pt idx="1">
                  <c:v>0.442385999575595</c:v>
                </c:pt>
                <c:pt idx="2">
                  <c:v>0.434999519205725</c:v>
                </c:pt>
                <c:pt idx="3">
                  <c:v>0.434217224347747</c:v>
                </c:pt>
                <c:pt idx="4">
                  <c:v>0.426869119136471</c:v>
                </c:pt>
                <c:pt idx="5">
                  <c:v>0.426101445835268</c:v>
                </c:pt>
                <c:pt idx="6">
                  <c:v>0.43187877084317</c:v>
                </c:pt>
                <c:pt idx="7">
                  <c:v>0.431102088279664</c:v>
                </c:pt>
                <c:pt idx="8">
                  <c:v>0.436846905555291</c:v>
                </c:pt>
                <c:pt idx="9">
                  <c:v>0.436061288392854</c:v>
                </c:pt>
                <c:pt idx="10">
                  <c:v>0.441773756965931</c:v>
                </c:pt>
                <c:pt idx="11">
                  <c:v>0.44746426885131</c:v>
                </c:pt>
                <c:pt idx="12">
                  <c:v>0.459606211468949</c:v>
                </c:pt>
                <c:pt idx="13">
                  <c:v>0.46524134981797</c:v>
                </c:pt>
                <c:pt idx="14">
                  <c:v>0.477304798311364</c:v>
                </c:pt>
                <c:pt idx="15">
                  <c:v>0.476446422444445</c:v>
                </c:pt>
                <c:pt idx="16">
                  <c:v>0.469162703909428</c:v>
                </c:pt>
                <c:pt idx="17">
                  <c:v>0.46831897063015</c:v>
                </c:pt>
                <c:pt idx="18">
                  <c:v>0.480284337025425</c:v>
                </c:pt>
                <c:pt idx="19">
                  <c:v>0.485812877516949</c:v>
                </c:pt>
                <c:pt idx="20">
                  <c:v>0.472177642964328</c:v>
                </c:pt>
                <c:pt idx="21">
                  <c:v>0.458589879900996</c:v>
                </c:pt>
                <c:pt idx="22">
                  <c:v>0.464123010039831</c:v>
                </c:pt>
                <c:pt idx="23">
                  <c:v>0.482327586901486</c:v>
                </c:pt>
                <c:pt idx="24">
                  <c:v>0.513135189867349</c:v>
                </c:pt>
                <c:pt idx="25">
                  <c:v>0.531183206095165</c:v>
                </c:pt>
                <c:pt idx="26">
                  <c:v>0.523915698987709</c:v>
                </c:pt>
                <c:pt idx="27">
                  <c:v>0.551549527168252</c:v>
                </c:pt>
                <c:pt idx="28">
                  <c:v>0.54719120992296</c:v>
                </c:pt>
                <c:pt idx="29">
                  <c:v>0.55876363790836</c:v>
                </c:pt>
                <c:pt idx="30">
                  <c:v>0.60705888903273</c:v>
                </c:pt>
                <c:pt idx="31">
                  <c:v>0.606801161911739</c:v>
                </c:pt>
                <c:pt idx="32">
                  <c:v>0.618198766212525</c:v>
                </c:pt>
                <c:pt idx="33">
                  <c:v>0.642019817771885</c:v>
                </c:pt>
                <c:pt idx="34">
                  <c:v>0.665753191317101</c:v>
                </c:pt>
                <c:pt idx="35">
                  <c:v>0.68939912516369</c:v>
                </c:pt>
                <c:pt idx="36">
                  <c:v>0.69435895643478</c:v>
                </c:pt>
                <c:pt idx="37">
                  <c:v>0.712913384057239</c:v>
                </c:pt>
                <c:pt idx="38">
                  <c:v>0.691863758243173</c:v>
                </c:pt>
                <c:pt idx="39">
                  <c:v>0.678287032132123</c:v>
                </c:pt>
                <c:pt idx="40">
                  <c:v>0.664756900665001</c:v>
                </c:pt>
                <c:pt idx="41">
                  <c:v>0.6758495888468</c:v>
                </c:pt>
                <c:pt idx="42">
                  <c:v>0.717565418139725</c:v>
                </c:pt>
                <c:pt idx="43">
                  <c:v>0.783617052604051</c:v>
                </c:pt>
                <c:pt idx="44">
                  <c:v>0.861650791372496</c:v>
                </c:pt>
                <c:pt idx="45">
                  <c:v>1.012601430408061</c:v>
                </c:pt>
                <c:pt idx="46">
                  <c:v>1.083848848993754</c:v>
                </c:pt>
                <c:pt idx="47">
                  <c:v>1.033274971315194</c:v>
                </c:pt>
                <c:pt idx="48">
                  <c:v>1.061752536011576</c:v>
                </c:pt>
                <c:pt idx="49">
                  <c:v>1.017449376436132</c:v>
                </c:pt>
                <c:pt idx="50">
                  <c:v>0.96725677603621</c:v>
                </c:pt>
                <c:pt idx="51">
                  <c:v>0.935344864860085</c:v>
                </c:pt>
                <c:pt idx="52">
                  <c:v>0.921615497053875</c:v>
                </c:pt>
                <c:pt idx="53">
                  <c:v>0.913945283364007</c:v>
                </c:pt>
                <c:pt idx="54">
                  <c:v>0.930307615403883</c:v>
                </c:pt>
                <c:pt idx="55">
                  <c:v>0.94061694941181</c:v>
                </c:pt>
                <c:pt idx="56">
                  <c:v>0.944905778105582</c:v>
                </c:pt>
                <c:pt idx="57">
                  <c:v>0.9372368162841</c:v>
                </c:pt>
                <c:pt idx="58">
                  <c:v>0.953428084002901</c:v>
                </c:pt>
                <c:pt idx="59">
                  <c:v>0.95766166618562</c:v>
                </c:pt>
                <c:pt idx="60">
                  <c:v>0.955939425667956</c:v>
                </c:pt>
                <c:pt idx="61">
                  <c:v>0.966073950499153</c:v>
                </c:pt>
                <c:pt idx="62">
                  <c:v>0.958420406142891</c:v>
                </c:pt>
                <c:pt idx="63">
                  <c:v>0.950791265312333</c:v>
                </c:pt>
                <c:pt idx="64">
                  <c:v>0.949081380392868</c:v>
                </c:pt>
                <c:pt idx="65">
                  <c:v>0.953258884600376</c:v>
                </c:pt>
                <c:pt idx="66">
                  <c:v>0.975039489417173</c:v>
                </c:pt>
                <c:pt idx="67">
                  <c:v>0.961559659640197</c:v>
                </c:pt>
                <c:pt idx="68">
                  <c:v>0.965683033490677</c:v>
                </c:pt>
                <c:pt idx="69">
                  <c:v>0.963946367498686</c:v>
                </c:pt>
                <c:pt idx="70">
                  <c:v>0.985539196201497</c:v>
                </c:pt>
                <c:pt idx="71">
                  <c:v>0.995409032166855</c:v>
                </c:pt>
                <c:pt idx="72">
                  <c:v>1.02267209193444</c:v>
                </c:pt>
                <c:pt idx="73">
                  <c:v>1.032433312198523</c:v>
                </c:pt>
                <c:pt idx="74">
                  <c:v>1.0537356285794</c:v>
                </c:pt>
                <c:pt idx="75">
                  <c:v>1.046061266462301</c:v>
                </c:pt>
                <c:pt idx="76">
                  <c:v>1.049949000336908</c:v>
                </c:pt>
                <c:pt idx="77">
                  <c:v>1.065336519374804</c:v>
                </c:pt>
                <c:pt idx="78">
                  <c:v>1.097909956453835</c:v>
                </c:pt>
                <c:pt idx="79">
                  <c:v>1.095935496079659</c:v>
                </c:pt>
                <c:pt idx="80">
                  <c:v>1.111147276378351</c:v>
                </c:pt>
                <c:pt idx="81">
                  <c:v>1.16632163965475</c:v>
                </c:pt>
                <c:pt idx="82">
                  <c:v>1.18705207350169</c:v>
                </c:pt>
                <c:pt idx="83">
                  <c:v>1.230491044011237</c:v>
                </c:pt>
                <c:pt idx="84">
                  <c:v>1.290829354534101</c:v>
                </c:pt>
                <c:pt idx="85">
                  <c:v>1.265802965654353</c:v>
                </c:pt>
              </c:numCache>
            </c:numRef>
          </c:val>
        </c:ser>
        <c:ser>
          <c:idx val="18"/>
          <c:order val="18"/>
          <c:tx>
            <c:strRef>
              <c:f>Rents!$AW$4</c:f>
              <c:strCache>
                <c:ptCount val="1"/>
                <c:pt idx="0">
                  <c:v>Pressburg</c:v>
                </c:pt>
              </c:strCache>
            </c:strRef>
          </c:tx>
          <c:spPr>
            <a:ln w="12700">
              <a:solidFill>
                <a:srgbClr val="99CC00"/>
              </a:solidFill>
              <a:prstDash val="solid"/>
            </a:ln>
          </c:spPr>
          <c:marker>
            <c:symbol val="diamond"/>
            <c:size val="5"/>
            <c:spPr>
              <a:solidFill>
                <a:srgbClr val="99CC00"/>
              </a:solidFill>
              <a:ln>
                <a:solidFill>
                  <a:srgbClr val="99CC00"/>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Rents!$AW$11:$AW$96</c:f>
              <c:numCache>
                <c:formatCode>0.00</c:formatCode>
                <c:ptCount val="86"/>
                <c:pt idx="0">
                  <c:v>0.292194897284462</c:v>
                </c:pt>
                <c:pt idx="1">
                  <c:v>0.28374181770724</c:v>
                </c:pt>
                <c:pt idx="2">
                  <c:v>0.282356165852201</c:v>
                </c:pt>
                <c:pt idx="3">
                  <c:v>0.283799860590422</c:v>
                </c:pt>
                <c:pt idx="4">
                  <c:v>0.280928953085396</c:v>
                </c:pt>
                <c:pt idx="5">
                  <c:v>0.28374181770724</c:v>
                </c:pt>
                <c:pt idx="6">
                  <c:v>0.280737025342599</c:v>
                </c:pt>
                <c:pt idx="7">
                  <c:v>0.277478747440195</c:v>
                </c:pt>
                <c:pt idx="8">
                  <c:v>0.273957617096646</c:v>
                </c:pt>
                <c:pt idx="9">
                  <c:v>0.274076463817933</c:v>
                </c:pt>
                <c:pt idx="10">
                  <c:v>0.274078131366167</c:v>
                </c:pt>
                <c:pt idx="11">
                  <c:v>0.273957617096646</c:v>
                </c:pt>
                <c:pt idx="12">
                  <c:v>0.280332231041309</c:v>
                </c:pt>
                <c:pt idx="13">
                  <c:v>0.286853908601409</c:v>
                </c:pt>
                <c:pt idx="14">
                  <c:v>0.293526018317835</c:v>
                </c:pt>
                <c:pt idx="15">
                  <c:v>0.29678123770233</c:v>
                </c:pt>
                <c:pt idx="16">
                  <c:v>0.300043029367086</c:v>
                </c:pt>
                <c:pt idx="17">
                  <c:v>0.303310218928429</c:v>
                </c:pt>
                <c:pt idx="18">
                  <c:v>0.310700541791173</c:v>
                </c:pt>
                <c:pt idx="19">
                  <c:v>0.317032813566284</c:v>
                </c:pt>
                <c:pt idx="20">
                  <c:v>0.319916007759157</c:v>
                </c:pt>
                <c:pt idx="21">
                  <c:v>0.322878620149618</c:v>
                </c:pt>
                <c:pt idx="22">
                  <c:v>0.341388089468467</c:v>
                </c:pt>
                <c:pt idx="23">
                  <c:v>0.360535375811629</c:v>
                </c:pt>
                <c:pt idx="24">
                  <c:v>0.380339164307654</c:v>
                </c:pt>
                <c:pt idx="25">
                  <c:v>0.400818644843152</c:v>
                </c:pt>
                <c:pt idx="26">
                  <c:v>0.421993525049169</c:v>
                </c:pt>
                <c:pt idx="27">
                  <c:v>0.44388404361097</c:v>
                </c:pt>
                <c:pt idx="28">
                  <c:v>0.452814303752326</c:v>
                </c:pt>
                <c:pt idx="29">
                  <c:v>0.461923781709514</c:v>
                </c:pt>
                <c:pt idx="30">
                  <c:v>0.471216064262474</c:v>
                </c:pt>
                <c:pt idx="31">
                  <c:v>0.481124229418376</c:v>
                </c:pt>
                <c:pt idx="32">
                  <c:v>0.493555039539102</c:v>
                </c:pt>
                <c:pt idx="33">
                  <c:v>0.516122179641637</c:v>
                </c:pt>
                <c:pt idx="34">
                  <c:v>0.547915234193292</c:v>
                </c:pt>
                <c:pt idx="35">
                  <c:v>0.561911707122384</c:v>
                </c:pt>
                <c:pt idx="36">
                  <c:v>0.569872928072847</c:v>
                </c:pt>
                <c:pt idx="37">
                  <c:v>0.578784956016939</c:v>
                </c:pt>
                <c:pt idx="38">
                  <c:v>0.579038584401057</c:v>
                </c:pt>
                <c:pt idx="39">
                  <c:v>0.582015242148584</c:v>
                </c:pt>
                <c:pt idx="40">
                  <c:v>0.590340533021423</c:v>
                </c:pt>
                <c:pt idx="41">
                  <c:v>0.616764206663813</c:v>
                </c:pt>
                <c:pt idx="42">
                  <c:v>0.638538584615035</c:v>
                </c:pt>
                <c:pt idx="43">
                  <c:v>0.645757240299237</c:v>
                </c:pt>
                <c:pt idx="44">
                  <c:v>0.69467824335221</c:v>
                </c:pt>
                <c:pt idx="45">
                  <c:v>0.763167647626371</c:v>
                </c:pt>
                <c:pt idx="46">
                  <c:v>0.821872851289938</c:v>
                </c:pt>
                <c:pt idx="47">
                  <c:v>0.851225453121722</c:v>
                </c:pt>
                <c:pt idx="48">
                  <c:v>0.870793854342911</c:v>
                </c:pt>
                <c:pt idx="49">
                  <c:v>0.880578054953505</c:v>
                </c:pt>
                <c:pt idx="50">
                  <c:v>0.870793854342911</c:v>
                </c:pt>
                <c:pt idx="51">
                  <c:v>0.861009653732316</c:v>
                </c:pt>
                <c:pt idx="52">
                  <c:v>0.851225453121722</c:v>
                </c:pt>
                <c:pt idx="53">
                  <c:v>0.841441252511127</c:v>
                </c:pt>
                <c:pt idx="54">
                  <c:v>0.821872851289938</c:v>
                </c:pt>
                <c:pt idx="55">
                  <c:v>0.821872851289938</c:v>
                </c:pt>
                <c:pt idx="56">
                  <c:v>0.821872851289938</c:v>
                </c:pt>
                <c:pt idx="57">
                  <c:v>0.831657051900533</c:v>
                </c:pt>
                <c:pt idx="58">
                  <c:v>0.831657051900533</c:v>
                </c:pt>
                <c:pt idx="59">
                  <c:v>0.861009653732316</c:v>
                </c:pt>
                <c:pt idx="60">
                  <c:v>0.880578054953505</c:v>
                </c:pt>
                <c:pt idx="61">
                  <c:v>0.8903622555641</c:v>
                </c:pt>
                <c:pt idx="62">
                  <c:v>0.909930656785289</c:v>
                </c:pt>
                <c:pt idx="63">
                  <c:v>0.909930656785289</c:v>
                </c:pt>
                <c:pt idx="64">
                  <c:v>0.909930656785289</c:v>
                </c:pt>
                <c:pt idx="65">
                  <c:v>0.909930656785289</c:v>
                </c:pt>
                <c:pt idx="66">
                  <c:v>0.943571119919582</c:v>
                </c:pt>
                <c:pt idx="67">
                  <c:v>0.935824795741106</c:v>
                </c:pt>
                <c:pt idx="68">
                  <c:v>0.945934576433697</c:v>
                </c:pt>
                <c:pt idx="69">
                  <c:v>0.950091860072963</c:v>
                </c:pt>
                <c:pt idx="70">
                  <c:v>0.978462255401101</c:v>
                </c:pt>
                <c:pt idx="71">
                  <c:v>0.99492184178508</c:v>
                </c:pt>
                <c:pt idx="72">
                  <c:v>1.029853603855388</c:v>
                </c:pt>
                <c:pt idx="73">
                  <c:v>1.046670438885468</c:v>
                </c:pt>
                <c:pt idx="74">
                  <c:v>1.068016167814372</c:v>
                </c:pt>
                <c:pt idx="75">
                  <c:v>1.073950632815293</c:v>
                </c:pt>
                <c:pt idx="76">
                  <c:v>1.102607992618352</c:v>
                </c:pt>
                <c:pt idx="77">
                  <c:v>1.110868192189749</c:v>
                </c:pt>
                <c:pt idx="78">
                  <c:v>1.151677095547754</c:v>
                </c:pt>
                <c:pt idx="79">
                  <c:v>1.154535672050151</c:v>
                </c:pt>
                <c:pt idx="80">
                  <c:v>1.180892496197362</c:v>
                </c:pt>
                <c:pt idx="81">
                  <c:v>1.250064947013084</c:v>
                </c:pt>
                <c:pt idx="82">
                  <c:v>1.281299075245343</c:v>
                </c:pt>
                <c:pt idx="83">
                  <c:v>1.338671127089039</c:v>
                </c:pt>
                <c:pt idx="84">
                  <c:v>1.416080092992775</c:v>
                </c:pt>
                <c:pt idx="85">
                  <c:v>1.39624084154918</c:v>
                </c:pt>
              </c:numCache>
            </c:numRef>
          </c:val>
        </c:ser>
        <c:ser>
          <c:idx val="19"/>
          <c:order val="19"/>
          <c:tx>
            <c:strRef>
              <c:f>Rents!$AX$4</c:f>
              <c:strCache>
                <c:ptCount val="1"/>
                <c:pt idx="0">
                  <c:v>Odenburg</c:v>
                </c:pt>
              </c:strCache>
            </c:strRef>
          </c:tx>
          <c:spPr>
            <a:ln w="12700">
              <a:solidFill>
                <a:srgbClr val="FFCC00"/>
              </a:solidFill>
              <a:prstDash val="solid"/>
            </a:ln>
          </c:spPr>
          <c:marker>
            <c:symbol val="square"/>
            <c:size val="5"/>
            <c:spPr>
              <a:solidFill>
                <a:srgbClr val="FFCC00"/>
              </a:solidFill>
              <a:ln>
                <a:solidFill>
                  <a:srgbClr val="FFCC00"/>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Rents!$AX$11:$AX$96</c:f>
              <c:numCache>
                <c:formatCode>0.00</c:formatCode>
                <c:ptCount val="86"/>
                <c:pt idx="0">
                  <c:v>0.318126025471551</c:v>
                </c:pt>
                <c:pt idx="1">
                  <c:v>0.3183331982658</c:v>
                </c:pt>
                <c:pt idx="2">
                  <c:v>0.318460242423682</c:v>
                </c:pt>
                <c:pt idx="3">
                  <c:v>0.318504451412401</c:v>
                </c:pt>
                <c:pt idx="4">
                  <c:v>0.318463051101186</c:v>
                </c:pt>
                <c:pt idx="5">
                  <c:v>0.3183331982658</c:v>
                </c:pt>
                <c:pt idx="6">
                  <c:v>0.323085949538698</c:v>
                </c:pt>
                <c:pt idx="7">
                  <c:v>0.327908839795213</c:v>
                </c:pt>
                <c:pt idx="8">
                  <c:v>0.332802889096063</c:v>
                </c:pt>
                <c:pt idx="9">
                  <c:v>0.346894700522533</c:v>
                </c:pt>
                <c:pt idx="10">
                  <c:v>0.361361541519165</c:v>
                </c:pt>
                <c:pt idx="11">
                  <c:v>0.376211961586854</c:v>
                </c:pt>
                <c:pt idx="12">
                  <c:v>0.380980195872983</c:v>
                </c:pt>
                <c:pt idx="13">
                  <c:v>0.385803256340932</c:v>
                </c:pt>
                <c:pt idx="14">
                  <c:v>0.390681652417118</c:v>
                </c:pt>
                <c:pt idx="15">
                  <c:v>0.395453757456554</c:v>
                </c:pt>
                <c:pt idx="16">
                  <c:v>0.400276860477362</c:v>
                </c:pt>
                <c:pt idx="17">
                  <c:v>0.405151343247382</c:v>
                </c:pt>
                <c:pt idx="18">
                  <c:v>0.415644294274488</c:v>
                </c:pt>
                <c:pt idx="19">
                  <c:v>0.426373477948193</c:v>
                </c:pt>
                <c:pt idx="20">
                  <c:v>0.437343837671362</c:v>
                </c:pt>
                <c:pt idx="21">
                  <c:v>0.448560415738172</c:v>
                </c:pt>
                <c:pt idx="22">
                  <c:v>0.458155454965285</c:v>
                </c:pt>
                <c:pt idx="23">
                  <c:v>0.467945163880104</c:v>
                </c:pt>
                <c:pt idx="24">
                  <c:v>0.477933356881464</c:v>
                </c:pt>
                <c:pt idx="25">
                  <c:v>0.488123921286723</c:v>
                </c:pt>
                <c:pt idx="26">
                  <c:v>0.498520818700305</c:v>
                </c:pt>
                <c:pt idx="27">
                  <c:v>0.509128086407558</c:v>
                </c:pt>
                <c:pt idx="28">
                  <c:v>0.520017215329731</c:v>
                </c:pt>
                <c:pt idx="29">
                  <c:v>0.53112725003531</c:v>
                </c:pt>
                <c:pt idx="30">
                  <c:v>0.542462518740745</c:v>
                </c:pt>
                <c:pt idx="31">
                  <c:v>0.544735754691461</c:v>
                </c:pt>
                <c:pt idx="32">
                  <c:v>0.55369406856242</c:v>
                </c:pt>
                <c:pt idx="33">
                  <c:v>0.565372580971254</c:v>
                </c:pt>
                <c:pt idx="34">
                  <c:v>0.607727014871072</c:v>
                </c:pt>
                <c:pt idx="35">
                  <c:v>0.620904635285323</c:v>
                </c:pt>
                <c:pt idx="36">
                  <c:v>0.633830708694247</c:v>
                </c:pt>
                <c:pt idx="37">
                  <c:v>0.640045952641312</c:v>
                </c:pt>
                <c:pt idx="38">
                  <c:v>0.647233869630325</c:v>
                </c:pt>
                <c:pt idx="39">
                  <c:v>0.644982857994553</c:v>
                </c:pt>
                <c:pt idx="40">
                  <c:v>0.645680403703969</c:v>
                </c:pt>
                <c:pt idx="41">
                  <c:v>0.652102775529375</c:v>
                </c:pt>
                <c:pt idx="42">
                  <c:v>0.67778457558426</c:v>
                </c:pt>
                <c:pt idx="43">
                  <c:v>0.694545159852654</c:v>
                </c:pt>
                <c:pt idx="44">
                  <c:v>0.709014850682918</c:v>
                </c:pt>
                <c:pt idx="45">
                  <c:v>0.752423923173709</c:v>
                </c:pt>
                <c:pt idx="46">
                  <c:v>0.7958329956645</c:v>
                </c:pt>
                <c:pt idx="47">
                  <c:v>0.810302686494763</c:v>
                </c:pt>
                <c:pt idx="48">
                  <c:v>0.824772377325027</c:v>
                </c:pt>
                <c:pt idx="49">
                  <c:v>0.824772377325027</c:v>
                </c:pt>
                <c:pt idx="50">
                  <c:v>0.824772377325027</c:v>
                </c:pt>
                <c:pt idx="51">
                  <c:v>0.824772377325027</c:v>
                </c:pt>
                <c:pt idx="52">
                  <c:v>0.810302686494763</c:v>
                </c:pt>
                <c:pt idx="53">
                  <c:v>0.7958329956645</c:v>
                </c:pt>
                <c:pt idx="54">
                  <c:v>0.781363304834236</c:v>
                </c:pt>
                <c:pt idx="55">
                  <c:v>0.781363304834236</c:v>
                </c:pt>
                <c:pt idx="56">
                  <c:v>0.781363304834236</c:v>
                </c:pt>
                <c:pt idx="57">
                  <c:v>0.7958329956645</c:v>
                </c:pt>
                <c:pt idx="58">
                  <c:v>0.810302686494763</c:v>
                </c:pt>
                <c:pt idx="59">
                  <c:v>0.824772377325027</c:v>
                </c:pt>
                <c:pt idx="60">
                  <c:v>0.810302686494763</c:v>
                </c:pt>
                <c:pt idx="61">
                  <c:v>0.824772377325027</c:v>
                </c:pt>
                <c:pt idx="62">
                  <c:v>0.83924206815529</c:v>
                </c:pt>
                <c:pt idx="63">
                  <c:v>0.83924206815529</c:v>
                </c:pt>
                <c:pt idx="64">
                  <c:v>0.853711758985554</c:v>
                </c:pt>
                <c:pt idx="65">
                  <c:v>0.810302686494763</c:v>
                </c:pt>
                <c:pt idx="66">
                  <c:v>0.893225016276737</c:v>
                </c:pt>
                <c:pt idx="67">
                  <c:v>0.91360963121983</c:v>
                </c:pt>
                <c:pt idx="68">
                  <c:v>0.934424154549512</c:v>
                </c:pt>
                <c:pt idx="69">
                  <c:v>0.95567723009602</c:v>
                </c:pt>
                <c:pt idx="70">
                  <c:v>0.977377670002101</c:v>
                </c:pt>
                <c:pt idx="71">
                  <c:v>0.999534457925838</c:v>
                </c:pt>
                <c:pt idx="72">
                  <c:v>1.022156752303377</c:v>
                </c:pt>
                <c:pt idx="73">
                  <c:v>1.045253889672663</c:v>
                </c:pt>
                <c:pt idx="74">
                  <c:v>1.068835388059303</c:v>
                </c:pt>
                <c:pt idx="75">
                  <c:v>1.060217079859945</c:v>
                </c:pt>
                <c:pt idx="76">
                  <c:v>1.10052027959381</c:v>
                </c:pt>
                <c:pt idx="77">
                  <c:v>1.111426075653348</c:v>
                </c:pt>
                <c:pt idx="78">
                  <c:v>1.140280052383234</c:v>
                </c:pt>
                <c:pt idx="79">
                  <c:v>1.140135062887503</c:v>
                </c:pt>
                <c:pt idx="80">
                  <c:v>1.16072611938383</c:v>
                </c:pt>
                <c:pt idx="81">
                  <c:v>1.218720684221574</c:v>
                </c:pt>
                <c:pt idx="82">
                  <c:v>1.243092972393725</c:v>
                </c:pt>
                <c:pt idx="83">
                  <c:v>1.289999356170644</c:v>
                </c:pt>
                <c:pt idx="84">
                  <c:v>1.353855637376875</c:v>
                </c:pt>
                <c:pt idx="85">
                  <c:v>1.333381058748275</c:v>
                </c:pt>
              </c:numCache>
            </c:numRef>
          </c:val>
        </c:ser>
        <c:ser>
          <c:idx val="20"/>
          <c:order val="20"/>
          <c:tx>
            <c:strRef>
              <c:f>Rents!$AY$4</c:f>
              <c:strCache>
                <c:ptCount val="1"/>
                <c:pt idx="0">
                  <c:v>Kaschau</c:v>
                </c:pt>
              </c:strCache>
            </c:strRef>
          </c:tx>
          <c:spPr>
            <a:ln w="12700">
              <a:solidFill>
                <a:srgbClr val="FF9900"/>
              </a:solidFill>
              <a:prstDash val="solid"/>
            </a:ln>
          </c:spPr>
          <c:marker>
            <c:symbol val="triangle"/>
            <c:size val="5"/>
            <c:spPr>
              <a:solidFill>
                <a:srgbClr val="FF9900"/>
              </a:solidFill>
              <a:ln>
                <a:solidFill>
                  <a:srgbClr val="FF9900"/>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Rents!$AY$11:$AY$96</c:f>
              <c:numCache>
                <c:formatCode>0.00</c:formatCode>
                <c:ptCount val="86"/>
                <c:pt idx="0">
                  <c:v>0.318126025471551</c:v>
                </c:pt>
                <c:pt idx="1">
                  <c:v>0.3183331982658</c:v>
                </c:pt>
                <c:pt idx="2">
                  <c:v>0.318460242423682</c:v>
                </c:pt>
                <c:pt idx="3">
                  <c:v>0.318504451412401</c:v>
                </c:pt>
                <c:pt idx="4">
                  <c:v>0.318463051101186</c:v>
                </c:pt>
                <c:pt idx="5">
                  <c:v>0.3183331982658</c:v>
                </c:pt>
                <c:pt idx="6">
                  <c:v>0.323085949538698</c:v>
                </c:pt>
                <c:pt idx="7">
                  <c:v>0.327908839795213</c:v>
                </c:pt>
                <c:pt idx="8">
                  <c:v>0.332802889096063</c:v>
                </c:pt>
                <c:pt idx="9">
                  <c:v>0.346894700522533</c:v>
                </c:pt>
                <c:pt idx="10">
                  <c:v>0.361361541519165</c:v>
                </c:pt>
                <c:pt idx="11">
                  <c:v>0.376211961586854</c:v>
                </c:pt>
                <c:pt idx="12">
                  <c:v>0.380980195872983</c:v>
                </c:pt>
                <c:pt idx="13">
                  <c:v>0.385803256340932</c:v>
                </c:pt>
                <c:pt idx="14">
                  <c:v>0.390681652417118</c:v>
                </c:pt>
                <c:pt idx="15">
                  <c:v>0.395453757456554</c:v>
                </c:pt>
                <c:pt idx="16">
                  <c:v>0.400276860477362</c:v>
                </c:pt>
                <c:pt idx="17">
                  <c:v>0.405151343247382</c:v>
                </c:pt>
                <c:pt idx="18">
                  <c:v>0.415644294274488</c:v>
                </c:pt>
                <c:pt idx="19">
                  <c:v>0.426373477948193</c:v>
                </c:pt>
                <c:pt idx="20">
                  <c:v>0.437343837671362</c:v>
                </c:pt>
                <c:pt idx="21">
                  <c:v>0.448560415738172</c:v>
                </c:pt>
                <c:pt idx="22">
                  <c:v>0.458155454965285</c:v>
                </c:pt>
                <c:pt idx="23">
                  <c:v>0.467945163880104</c:v>
                </c:pt>
                <c:pt idx="24">
                  <c:v>0.477933356881464</c:v>
                </c:pt>
                <c:pt idx="25">
                  <c:v>0.488123921286723</c:v>
                </c:pt>
                <c:pt idx="26">
                  <c:v>0.498520818700305</c:v>
                </c:pt>
                <c:pt idx="27">
                  <c:v>0.509128086407558</c:v>
                </c:pt>
                <c:pt idx="28">
                  <c:v>0.520017215329731</c:v>
                </c:pt>
                <c:pt idx="29">
                  <c:v>0.53112725003531</c:v>
                </c:pt>
                <c:pt idx="30">
                  <c:v>0.542462518740745</c:v>
                </c:pt>
                <c:pt idx="31">
                  <c:v>0.544735754691461</c:v>
                </c:pt>
                <c:pt idx="32">
                  <c:v>0.55369406856242</c:v>
                </c:pt>
                <c:pt idx="33">
                  <c:v>0.565372580971254</c:v>
                </c:pt>
                <c:pt idx="34">
                  <c:v>0.607727014871072</c:v>
                </c:pt>
                <c:pt idx="35">
                  <c:v>0.620904635285323</c:v>
                </c:pt>
                <c:pt idx="36">
                  <c:v>0.633830708694247</c:v>
                </c:pt>
                <c:pt idx="37">
                  <c:v>0.640045952641312</c:v>
                </c:pt>
                <c:pt idx="38">
                  <c:v>0.647233869630325</c:v>
                </c:pt>
                <c:pt idx="39">
                  <c:v>0.644982857994553</c:v>
                </c:pt>
                <c:pt idx="40">
                  <c:v>0.645680403703969</c:v>
                </c:pt>
                <c:pt idx="41">
                  <c:v>0.652102775529376</c:v>
                </c:pt>
                <c:pt idx="42">
                  <c:v>0.67778457558426</c:v>
                </c:pt>
                <c:pt idx="43">
                  <c:v>0.694545159852654</c:v>
                </c:pt>
                <c:pt idx="44">
                  <c:v>0.709014850682918</c:v>
                </c:pt>
                <c:pt idx="45">
                  <c:v>0.752423923173709</c:v>
                </c:pt>
                <c:pt idx="46">
                  <c:v>0.7958329956645</c:v>
                </c:pt>
                <c:pt idx="47">
                  <c:v>0.810302686494763</c:v>
                </c:pt>
                <c:pt idx="48">
                  <c:v>0.824772377325027</c:v>
                </c:pt>
                <c:pt idx="49">
                  <c:v>0.824772377325027</c:v>
                </c:pt>
                <c:pt idx="50">
                  <c:v>0.824772377325027</c:v>
                </c:pt>
                <c:pt idx="51">
                  <c:v>0.824772377325027</c:v>
                </c:pt>
                <c:pt idx="52">
                  <c:v>0.810302686494763</c:v>
                </c:pt>
                <c:pt idx="53">
                  <c:v>0.7958329956645</c:v>
                </c:pt>
                <c:pt idx="54">
                  <c:v>0.781363304834236</c:v>
                </c:pt>
                <c:pt idx="55">
                  <c:v>0.781363304834236</c:v>
                </c:pt>
                <c:pt idx="56">
                  <c:v>0.781363304834236</c:v>
                </c:pt>
                <c:pt idx="57">
                  <c:v>0.7958329956645</c:v>
                </c:pt>
                <c:pt idx="58">
                  <c:v>0.810302686494763</c:v>
                </c:pt>
                <c:pt idx="59">
                  <c:v>0.824772377325027</c:v>
                </c:pt>
                <c:pt idx="60">
                  <c:v>0.810302686494763</c:v>
                </c:pt>
                <c:pt idx="61">
                  <c:v>0.824772377325027</c:v>
                </c:pt>
                <c:pt idx="62">
                  <c:v>0.83924206815529</c:v>
                </c:pt>
                <c:pt idx="63">
                  <c:v>0.83924206815529</c:v>
                </c:pt>
                <c:pt idx="64">
                  <c:v>0.853711758985554</c:v>
                </c:pt>
                <c:pt idx="65">
                  <c:v>0.810302686494763</c:v>
                </c:pt>
                <c:pt idx="66">
                  <c:v>0.893225016276737</c:v>
                </c:pt>
                <c:pt idx="67">
                  <c:v>0.91360963121983</c:v>
                </c:pt>
                <c:pt idx="68">
                  <c:v>0.934424154549512</c:v>
                </c:pt>
                <c:pt idx="69">
                  <c:v>0.95567723009602</c:v>
                </c:pt>
                <c:pt idx="70">
                  <c:v>0.977377670002101</c:v>
                </c:pt>
                <c:pt idx="71">
                  <c:v>0.999534457925838</c:v>
                </c:pt>
                <c:pt idx="72">
                  <c:v>1.022156752303378</c:v>
                </c:pt>
                <c:pt idx="73">
                  <c:v>1.045253889672663</c:v>
                </c:pt>
                <c:pt idx="74">
                  <c:v>1.068835388059303</c:v>
                </c:pt>
                <c:pt idx="75">
                  <c:v>1.060217079859945</c:v>
                </c:pt>
                <c:pt idx="76">
                  <c:v>1.10052027959381</c:v>
                </c:pt>
                <c:pt idx="77">
                  <c:v>1.111426075653348</c:v>
                </c:pt>
                <c:pt idx="78">
                  <c:v>1.140280052383234</c:v>
                </c:pt>
                <c:pt idx="79">
                  <c:v>1.140135062887503</c:v>
                </c:pt>
                <c:pt idx="80">
                  <c:v>1.16072611938383</c:v>
                </c:pt>
                <c:pt idx="81">
                  <c:v>1.218720684221574</c:v>
                </c:pt>
                <c:pt idx="82">
                  <c:v>1.243092972393725</c:v>
                </c:pt>
                <c:pt idx="83">
                  <c:v>1.289999356170644</c:v>
                </c:pt>
                <c:pt idx="84">
                  <c:v>1.353855637376875</c:v>
                </c:pt>
                <c:pt idx="85">
                  <c:v>1.333381058748275</c:v>
                </c:pt>
              </c:numCache>
            </c:numRef>
          </c:val>
        </c:ser>
        <c:ser>
          <c:idx val="21"/>
          <c:order val="21"/>
          <c:tx>
            <c:strRef>
              <c:f>Rents!$AZ$4</c:f>
              <c:strCache>
                <c:ptCount val="1"/>
                <c:pt idx="0">
                  <c:v>Grosswardein</c:v>
                </c:pt>
              </c:strCache>
            </c:strRef>
          </c:tx>
          <c:spPr>
            <a:ln w="12700">
              <a:solidFill>
                <a:srgbClr val="FF6600"/>
              </a:solidFill>
              <a:prstDash val="solid"/>
            </a:ln>
          </c:spPr>
          <c:marker>
            <c:symbol val="x"/>
            <c:size val="5"/>
            <c:spPr>
              <a:noFill/>
              <a:ln>
                <a:solidFill>
                  <a:srgbClr val="FF6600"/>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Rents!$AZ$11:$AZ$96</c:f>
              <c:numCache>
                <c:formatCode>0.00</c:formatCode>
                <c:ptCount val="86"/>
                <c:pt idx="0">
                  <c:v>0.318126025471551</c:v>
                </c:pt>
                <c:pt idx="1">
                  <c:v>0.3183331982658</c:v>
                </c:pt>
                <c:pt idx="2">
                  <c:v>0.318460242423682</c:v>
                </c:pt>
                <c:pt idx="3">
                  <c:v>0.318504451412401</c:v>
                </c:pt>
                <c:pt idx="4">
                  <c:v>0.318463051101186</c:v>
                </c:pt>
                <c:pt idx="5">
                  <c:v>0.3183331982658</c:v>
                </c:pt>
                <c:pt idx="6">
                  <c:v>0.323085949538698</c:v>
                </c:pt>
                <c:pt idx="7">
                  <c:v>0.327908839795213</c:v>
                </c:pt>
                <c:pt idx="8">
                  <c:v>0.332802889096063</c:v>
                </c:pt>
                <c:pt idx="9">
                  <c:v>0.346894700522533</c:v>
                </c:pt>
                <c:pt idx="10">
                  <c:v>0.361361541519165</c:v>
                </c:pt>
                <c:pt idx="11">
                  <c:v>0.376211961586854</c:v>
                </c:pt>
                <c:pt idx="12">
                  <c:v>0.380980195872983</c:v>
                </c:pt>
                <c:pt idx="13">
                  <c:v>0.385803256340932</c:v>
                </c:pt>
                <c:pt idx="14">
                  <c:v>0.390681652417118</c:v>
                </c:pt>
                <c:pt idx="15">
                  <c:v>0.395453757456554</c:v>
                </c:pt>
                <c:pt idx="16">
                  <c:v>0.400276860477362</c:v>
                </c:pt>
                <c:pt idx="17">
                  <c:v>0.405151343247382</c:v>
                </c:pt>
                <c:pt idx="18">
                  <c:v>0.415644294274488</c:v>
                </c:pt>
                <c:pt idx="19">
                  <c:v>0.426373477948193</c:v>
                </c:pt>
                <c:pt idx="20">
                  <c:v>0.437343837671362</c:v>
                </c:pt>
                <c:pt idx="21">
                  <c:v>0.448560415738172</c:v>
                </c:pt>
                <c:pt idx="22">
                  <c:v>0.458155454965285</c:v>
                </c:pt>
                <c:pt idx="23">
                  <c:v>0.467945163880104</c:v>
                </c:pt>
                <c:pt idx="24">
                  <c:v>0.477933356881464</c:v>
                </c:pt>
                <c:pt idx="25">
                  <c:v>0.488123921286723</c:v>
                </c:pt>
                <c:pt idx="26">
                  <c:v>0.498520818700305</c:v>
                </c:pt>
                <c:pt idx="27">
                  <c:v>0.509128086407558</c:v>
                </c:pt>
                <c:pt idx="28">
                  <c:v>0.520017215329731</c:v>
                </c:pt>
                <c:pt idx="29">
                  <c:v>0.53112725003531</c:v>
                </c:pt>
                <c:pt idx="30">
                  <c:v>0.542462518740745</c:v>
                </c:pt>
                <c:pt idx="31">
                  <c:v>0.544735754691461</c:v>
                </c:pt>
                <c:pt idx="32">
                  <c:v>0.55369406856242</c:v>
                </c:pt>
                <c:pt idx="33">
                  <c:v>0.565372580971254</c:v>
                </c:pt>
                <c:pt idx="34">
                  <c:v>0.607727014871072</c:v>
                </c:pt>
                <c:pt idx="35">
                  <c:v>0.620904635285323</c:v>
                </c:pt>
                <c:pt idx="36">
                  <c:v>0.633830708694247</c:v>
                </c:pt>
                <c:pt idx="37">
                  <c:v>0.640045952641312</c:v>
                </c:pt>
                <c:pt idx="38">
                  <c:v>0.647233869630325</c:v>
                </c:pt>
                <c:pt idx="39">
                  <c:v>0.644982857994553</c:v>
                </c:pt>
                <c:pt idx="40">
                  <c:v>0.645680403703969</c:v>
                </c:pt>
                <c:pt idx="41">
                  <c:v>0.652102775529376</c:v>
                </c:pt>
                <c:pt idx="42">
                  <c:v>0.67778457558426</c:v>
                </c:pt>
                <c:pt idx="43">
                  <c:v>0.694545159852654</c:v>
                </c:pt>
                <c:pt idx="44">
                  <c:v>0.709014850682918</c:v>
                </c:pt>
                <c:pt idx="45">
                  <c:v>0.752423923173709</c:v>
                </c:pt>
                <c:pt idx="46">
                  <c:v>0.7958329956645</c:v>
                </c:pt>
                <c:pt idx="47">
                  <c:v>0.810302686494763</c:v>
                </c:pt>
                <c:pt idx="48">
                  <c:v>0.824772377325027</c:v>
                </c:pt>
                <c:pt idx="49">
                  <c:v>0.824772377325027</c:v>
                </c:pt>
                <c:pt idx="50">
                  <c:v>0.824772377325027</c:v>
                </c:pt>
                <c:pt idx="51">
                  <c:v>0.824772377325027</c:v>
                </c:pt>
                <c:pt idx="52">
                  <c:v>0.810302686494763</c:v>
                </c:pt>
                <c:pt idx="53">
                  <c:v>0.7958329956645</c:v>
                </c:pt>
                <c:pt idx="54">
                  <c:v>0.781363304834236</c:v>
                </c:pt>
                <c:pt idx="55">
                  <c:v>0.781363304834236</c:v>
                </c:pt>
                <c:pt idx="56">
                  <c:v>0.781363304834236</c:v>
                </c:pt>
                <c:pt idx="57">
                  <c:v>0.7958329956645</c:v>
                </c:pt>
                <c:pt idx="58">
                  <c:v>0.810302686494763</c:v>
                </c:pt>
                <c:pt idx="59">
                  <c:v>0.824772377325027</c:v>
                </c:pt>
                <c:pt idx="60">
                  <c:v>0.810302686494763</c:v>
                </c:pt>
                <c:pt idx="61">
                  <c:v>0.824772377325027</c:v>
                </c:pt>
                <c:pt idx="62">
                  <c:v>0.83924206815529</c:v>
                </c:pt>
                <c:pt idx="63">
                  <c:v>0.83924206815529</c:v>
                </c:pt>
                <c:pt idx="64">
                  <c:v>0.853711758985554</c:v>
                </c:pt>
                <c:pt idx="65">
                  <c:v>0.810302686494763</c:v>
                </c:pt>
                <c:pt idx="66">
                  <c:v>0.893225016276737</c:v>
                </c:pt>
                <c:pt idx="67">
                  <c:v>0.91360963121983</c:v>
                </c:pt>
                <c:pt idx="68">
                  <c:v>0.934424154549512</c:v>
                </c:pt>
                <c:pt idx="69">
                  <c:v>0.95567723009602</c:v>
                </c:pt>
                <c:pt idx="70">
                  <c:v>0.977377670002101</c:v>
                </c:pt>
                <c:pt idx="71">
                  <c:v>0.999534457925838</c:v>
                </c:pt>
                <c:pt idx="72">
                  <c:v>1.022156752303378</c:v>
                </c:pt>
                <c:pt idx="73">
                  <c:v>1.045253889672663</c:v>
                </c:pt>
                <c:pt idx="74">
                  <c:v>1.068835388059303</c:v>
                </c:pt>
                <c:pt idx="75">
                  <c:v>1.060217079859945</c:v>
                </c:pt>
                <c:pt idx="76">
                  <c:v>1.10052027959381</c:v>
                </c:pt>
                <c:pt idx="77">
                  <c:v>1.111426075653348</c:v>
                </c:pt>
                <c:pt idx="78">
                  <c:v>1.140280052383234</c:v>
                </c:pt>
                <c:pt idx="79">
                  <c:v>1.140135062887503</c:v>
                </c:pt>
                <c:pt idx="80">
                  <c:v>1.16072611938383</c:v>
                </c:pt>
                <c:pt idx="81">
                  <c:v>1.218720684221574</c:v>
                </c:pt>
                <c:pt idx="82">
                  <c:v>1.243092972393725</c:v>
                </c:pt>
                <c:pt idx="83">
                  <c:v>1.289999356170644</c:v>
                </c:pt>
                <c:pt idx="84">
                  <c:v>1.353855637376875</c:v>
                </c:pt>
                <c:pt idx="85">
                  <c:v>1.333381058748275</c:v>
                </c:pt>
              </c:numCache>
            </c:numRef>
          </c:val>
        </c:ser>
        <c:ser>
          <c:idx val="22"/>
          <c:order val="22"/>
          <c:tx>
            <c:strRef>
              <c:f>Rents!$BA$4</c:f>
              <c:strCache>
                <c:ptCount val="1"/>
                <c:pt idx="0">
                  <c:v>Agram</c:v>
                </c:pt>
              </c:strCache>
            </c:strRef>
          </c:tx>
          <c:spPr>
            <a:ln w="12700">
              <a:solidFill>
                <a:srgbClr val="666699"/>
              </a:solidFill>
              <a:prstDash val="solid"/>
            </a:ln>
          </c:spPr>
          <c:marker>
            <c:symbol val="star"/>
            <c:size val="5"/>
            <c:spPr>
              <a:noFill/>
              <a:ln>
                <a:solidFill>
                  <a:srgbClr val="666699"/>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Rents!$BA$11:$BA$96</c:f>
              <c:numCache>
                <c:formatCode>0.00</c:formatCode>
                <c:ptCount val="86"/>
                <c:pt idx="0">
                  <c:v>0.318126025471551</c:v>
                </c:pt>
                <c:pt idx="1">
                  <c:v>0.3183331982658</c:v>
                </c:pt>
                <c:pt idx="2">
                  <c:v>0.318460242423682</c:v>
                </c:pt>
                <c:pt idx="3">
                  <c:v>0.3185044514124</c:v>
                </c:pt>
                <c:pt idx="4">
                  <c:v>0.318463051101186</c:v>
                </c:pt>
                <c:pt idx="5">
                  <c:v>0.3183331982658</c:v>
                </c:pt>
                <c:pt idx="6">
                  <c:v>0.323085949538698</c:v>
                </c:pt>
                <c:pt idx="7">
                  <c:v>0.327908839795213</c:v>
                </c:pt>
                <c:pt idx="8">
                  <c:v>0.332802889096063</c:v>
                </c:pt>
                <c:pt idx="9">
                  <c:v>0.346894700522533</c:v>
                </c:pt>
                <c:pt idx="10">
                  <c:v>0.361361541519165</c:v>
                </c:pt>
                <c:pt idx="11">
                  <c:v>0.376211961586854</c:v>
                </c:pt>
                <c:pt idx="12">
                  <c:v>0.380980195872983</c:v>
                </c:pt>
                <c:pt idx="13">
                  <c:v>0.385803256340932</c:v>
                </c:pt>
                <c:pt idx="14">
                  <c:v>0.390681652417118</c:v>
                </c:pt>
                <c:pt idx="15">
                  <c:v>0.395453757456554</c:v>
                </c:pt>
                <c:pt idx="16">
                  <c:v>0.400276860477362</c:v>
                </c:pt>
                <c:pt idx="17">
                  <c:v>0.405151343247382</c:v>
                </c:pt>
                <c:pt idx="18">
                  <c:v>0.415644294274488</c:v>
                </c:pt>
                <c:pt idx="19">
                  <c:v>0.426373477948193</c:v>
                </c:pt>
                <c:pt idx="20">
                  <c:v>0.437343837671362</c:v>
                </c:pt>
                <c:pt idx="21">
                  <c:v>0.448560415738172</c:v>
                </c:pt>
                <c:pt idx="22">
                  <c:v>0.458155454965285</c:v>
                </c:pt>
                <c:pt idx="23">
                  <c:v>0.467945163880104</c:v>
                </c:pt>
                <c:pt idx="24">
                  <c:v>0.477933356881464</c:v>
                </c:pt>
                <c:pt idx="25">
                  <c:v>0.488123921286723</c:v>
                </c:pt>
                <c:pt idx="26">
                  <c:v>0.498520818700305</c:v>
                </c:pt>
                <c:pt idx="27">
                  <c:v>0.509128086407558</c:v>
                </c:pt>
                <c:pt idx="28">
                  <c:v>0.520017215329731</c:v>
                </c:pt>
                <c:pt idx="29">
                  <c:v>0.53112725003531</c:v>
                </c:pt>
                <c:pt idx="30">
                  <c:v>0.542462518740745</c:v>
                </c:pt>
                <c:pt idx="31">
                  <c:v>0.544735754691461</c:v>
                </c:pt>
                <c:pt idx="32">
                  <c:v>0.55369406856242</c:v>
                </c:pt>
                <c:pt idx="33">
                  <c:v>0.565372580971254</c:v>
                </c:pt>
                <c:pt idx="34">
                  <c:v>0.607727014871072</c:v>
                </c:pt>
                <c:pt idx="35">
                  <c:v>0.620904635285323</c:v>
                </c:pt>
                <c:pt idx="36">
                  <c:v>0.633830708694247</c:v>
                </c:pt>
                <c:pt idx="37">
                  <c:v>0.640045952641312</c:v>
                </c:pt>
                <c:pt idx="38">
                  <c:v>0.647233869630325</c:v>
                </c:pt>
                <c:pt idx="39">
                  <c:v>0.644982857994553</c:v>
                </c:pt>
                <c:pt idx="40">
                  <c:v>0.645680403703969</c:v>
                </c:pt>
                <c:pt idx="41">
                  <c:v>0.652102775529375</c:v>
                </c:pt>
                <c:pt idx="42">
                  <c:v>0.67778457558426</c:v>
                </c:pt>
                <c:pt idx="43">
                  <c:v>0.694545159852654</c:v>
                </c:pt>
                <c:pt idx="44">
                  <c:v>0.709014850682918</c:v>
                </c:pt>
                <c:pt idx="45">
                  <c:v>0.752423923173708</c:v>
                </c:pt>
                <c:pt idx="46">
                  <c:v>0.7958329956645</c:v>
                </c:pt>
                <c:pt idx="47">
                  <c:v>0.810302686494763</c:v>
                </c:pt>
                <c:pt idx="48">
                  <c:v>0.824772377325026</c:v>
                </c:pt>
                <c:pt idx="49">
                  <c:v>0.824772377325026</c:v>
                </c:pt>
                <c:pt idx="50">
                  <c:v>0.824772377325026</c:v>
                </c:pt>
                <c:pt idx="51">
                  <c:v>0.824772377325026</c:v>
                </c:pt>
                <c:pt idx="52">
                  <c:v>0.810302686494763</c:v>
                </c:pt>
                <c:pt idx="53">
                  <c:v>0.7958329956645</c:v>
                </c:pt>
                <c:pt idx="54">
                  <c:v>0.781363304834236</c:v>
                </c:pt>
                <c:pt idx="55">
                  <c:v>0.781363304834236</c:v>
                </c:pt>
                <c:pt idx="56">
                  <c:v>0.781363304834236</c:v>
                </c:pt>
                <c:pt idx="57">
                  <c:v>0.7958329956645</c:v>
                </c:pt>
                <c:pt idx="58">
                  <c:v>0.810302686494763</c:v>
                </c:pt>
                <c:pt idx="59">
                  <c:v>0.824772377325026</c:v>
                </c:pt>
                <c:pt idx="60">
                  <c:v>0.810302686494763</c:v>
                </c:pt>
                <c:pt idx="61">
                  <c:v>0.824772377325026</c:v>
                </c:pt>
                <c:pt idx="62">
                  <c:v>0.83924206815529</c:v>
                </c:pt>
                <c:pt idx="63">
                  <c:v>0.83924206815529</c:v>
                </c:pt>
                <c:pt idx="64">
                  <c:v>0.853711758985554</c:v>
                </c:pt>
                <c:pt idx="65">
                  <c:v>0.810302686494763</c:v>
                </c:pt>
                <c:pt idx="66">
                  <c:v>0.893225016276737</c:v>
                </c:pt>
                <c:pt idx="67">
                  <c:v>0.91360963121983</c:v>
                </c:pt>
                <c:pt idx="68">
                  <c:v>0.934424154549512</c:v>
                </c:pt>
                <c:pt idx="69">
                  <c:v>0.955677230096019</c:v>
                </c:pt>
                <c:pt idx="70">
                  <c:v>0.977377670002101</c:v>
                </c:pt>
                <c:pt idx="71">
                  <c:v>0.999534457925838</c:v>
                </c:pt>
                <c:pt idx="72">
                  <c:v>1.022156752303377</c:v>
                </c:pt>
                <c:pt idx="73">
                  <c:v>1.045253889672663</c:v>
                </c:pt>
                <c:pt idx="74">
                  <c:v>1.068835388059302</c:v>
                </c:pt>
                <c:pt idx="75">
                  <c:v>1.060217079859945</c:v>
                </c:pt>
                <c:pt idx="76">
                  <c:v>1.10052027959381</c:v>
                </c:pt>
                <c:pt idx="77">
                  <c:v>1.111426075653347</c:v>
                </c:pt>
                <c:pt idx="78">
                  <c:v>1.140280052383234</c:v>
                </c:pt>
                <c:pt idx="79">
                  <c:v>1.140135062887503</c:v>
                </c:pt>
                <c:pt idx="80">
                  <c:v>1.16072611938383</c:v>
                </c:pt>
                <c:pt idx="81">
                  <c:v>1.218720684221574</c:v>
                </c:pt>
                <c:pt idx="82">
                  <c:v>1.243092972393725</c:v>
                </c:pt>
                <c:pt idx="83">
                  <c:v>1.289999356170644</c:v>
                </c:pt>
                <c:pt idx="84">
                  <c:v>1.353855637376875</c:v>
                </c:pt>
                <c:pt idx="85">
                  <c:v>1.333381058748275</c:v>
                </c:pt>
              </c:numCache>
            </c:numRef>
          </c:val>
        </c:ser>
        <c:ser>
          <c:idx val="23"/>
          <c:order val="23"/>
          <c:tx>
            <c:strRef>
              <c:f>Rents!$BB$4</c:f>
              <c:strCache>
                <c:ptCount val="1"/>
                <c:pt idx="0">
                  <c:v>Temesvar</c:v>
                </c:pt>
              </c:strCache>
            </c:strRef>
          </c:tx>
          <c:spPr>
            <a:ln w="12700">
              <a:solidFill>
                <a:srgbClr val="969696"/>
              </a:solidFill>
              <a:prstDash val="solid"/>
            </a:ln>
          </c:spPr>
          <c:marker>
            <c:symbol val="circle"/>
            <c:size val="5"/>
            <c:spPr>
              <a:solidFill>
                <a:srgbClr val="969696"/>
              </a:solidFill>
              <a:ln>
                <a:solidFill>
                  <a:srgbClr val="969696"/>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Rents!$BB$11:$BB$96</c:f>
              <c:numCache>
                <c:formatCode>0.00</c:formatCode>
                <c:ptCount val="86"/>
                <c:pt idx="0">
                  <c:v>0.318126025471551</c:v>
                </c:pt>
                <c:pt idx="1">
                  <c:v>0.3183331982658</c:v>
                </c:pt>
                <c:pt idx="2">
                  <c:v>0.318460242423682</c:v>
                </c:pt>
                <c:pt idx="3">
                  <c:v>0.318504451412401</c:v>
                </c:pt>
                <c:pt idx="4">
                  <c:v>0.318463051101186</c:v>
                </c:pt>
                <c:pt idx="5">
                  <c:v>0.3183331982658</c:v>
                </c:pt>
                <c:pt idx="6">
                  <c:v>0.323085949538698</c:v>
                </c:pt>
                <c:pt idx="7">
                  <c:v>0.327908839795213</c:v>
                </c:pt>
                <c:pt idx="8">
                  <c:v>0.332802889096063</c:v>
                </c:pt>
                <c:pt idx="9">
                  <c:v>0.346894700522533</c:v>
                </c:pt>
                <c:pt idx="10">
                  <c:v>0.361361541519165</c:v>
                </c:pt>
                <c:pt idx="11">
                  <c:v>0.376211961586854</c:v>
                </c:pt>
                <c:pt idx="12">
                  <c:v>0.380980195872983</c:v>
                </c:pt>
                <c:pt idx="13">
                  <c:v>0.385803256340932</c:v>
                </c:pt>
                <c:pt idx="14">
                  <c:v>0.390681652417118</c:v>
                </c:pt>
                <c:pt idx="15">
                  <c:v>0.395453757456554</c:v>
                </c:pt>
                <c:pt idx="16">
                  <c:v>0.400276860477362</c:v>
                </c:pt>
                <c:pt idx="17">
                  <c:v>0.405151343247382</c:v>
                </c:pt>
                <c:pt idx="18">
                  <c:v>0.415644294274488</c:v>
                </c:pt>
                <c:pt idx="19">
                  <c:v>0.426373477948193</c:v>
                </c:pt>
                <c:pt idx="20">
                  <c:v>0.437343837671362</c:v>
                </c:pt>
                <c:pt idx="21">
                  <c:v>0.448560415738172</c:v>
                </c:pt>
                <c:pt idx="22">
                  <c:v>0.458155454965285</c:v>
                </c:pt>
                <c:pt idx="23">
                  <c:v>0.467945163880104</c:v>
                </c:pt>
                <c:pt idx="24">
                  <c:v>0.477933356881464</c:v>
                </c:pt>
                <c:pt idx="25">
                  <c:v>0.488123921286723</c:v>
                </c:pt>
                <c:pt idx="26">
                  <c:v>0.498520818700305</c:v>
                </c:pt>
                <c:pt idx="27">
                  <c:v>0.509128086407558</c:v>
                </c:pt>
                <c:pt idx="28">
                  <c:v>0.520017215329731</c:v>
                </c:pt>
                <c:pt idx="29">
                  <c:v>0.53112725003531</c:v>
                </c:pt>
                <c:pt idx="30">
                  <c:v>0.542462518740745</c:v>
                </c:pt>
                <c:pt idx="31">
                  <c:v>0.544735754691461</c:v>
                </c:pt>
                <c:pt idx="32">
                  <c:v>0.55369406856242</c:v>
                </c:pt>
                <c:pt idx="33">
                  <c:v>0.565372580971254</c:v>
                </c:pt>
                <c:pt idx="34">
                  <c:v>0.607727014871072</c:v>
                </c:pt>
                <c:pt idx="35">
                  <c:v>0.620904635285323</c:v>
                </c:pt>
                <c:pt idx="36">
                  <c:v>0.633830708694247</c:v>
                </c:pt>
                <c:pt idx="37">
                  <c:v>0.640045952641312</c:v>
                </c:pt>
                <c:pt idx="38">
                  <c:v>0.647233869630325</c:v>
                </c:pt>
                <c:pt idx="39">
                  <c:v>0.644982857994553</c:v>
                </c:pt>
                <c:pt idx="40">
                  <c:v>0.645680403703969</c:v>
                </c:pt>
                <c:pt idx="41">
                  <c:v>0.652102775529376</c:v>
                </c:pt>
                <c:pt idx="42">
                  <c:v>0.67778457558426</c:v>
                </c:pt>
                <c:pt idx="43">
                  <c:v>0.694545159852654</c:v>
                </c:pt>
                <c:pt idx="44">
                  <c:v>0.709014850682918</c:v>
                </c:pt>
                <c:pt idx="45">
                  <c:v>0.752423923173709</c:v>
                </c:pt>
                <c:pt idx="46">
                  <c:v>0.7958329956645</c:v>
                </c:pt>
                <c:pt idx="47">
                  <c:v>0.810302686494763</c:v>
                </c:pt>
                <c:pt idx="48">
                  <c:v>0.824772377325027</c:v>
                </c:pt>
                <c:pt idx="49">
                  <c:v>0.824772377325027</c:v>
                </c:pt>
                <c:pt idx="50">
                  <c:v>0.824772377325027</c:v>
                </c:pt>
                <c:pt idx="51">
                  <c:v>0.824772377325027</c:v>
                </c:pt>
                <c:pt idx="52">
                  <c:v>0.810302686494763</c:v>
                </c:pt>
                <c:pt idx="53">
                  <c:v>0.7958329956645</c:v>
                </c:pt>
                <c:pt idx="54">
                  <c:v>0.781363304834236</c:v>
                </c:pt>
                <c:pt idx="55">
                  <c:v>0.781363304834236</c:v>
                </c:pt>
                <c:pt idx="56">
                  <c:v>0.781363304834236</c:v>
                </c:pt>
                <c:pt idx="57">
                  <c:v>0.7958329956645</c:v>
                </c:pt>
                <c:pt idx="58">
                  <c:v>0.810302686494763</c:v>
                </c:pt>
                <c:pt idx="59">
                  <c:v>0.824772377325027</c:v>
                </c:pt>
                <c:pt idx="60">
                  <c:v>0.810302686494763</c:v>
                </c:pt>
                <c:pt idx="61">
                  <c:v>0.824772377325027</c:v>
                </c:pt>
                <c:pt idx="62">
                  <c:v>0.83924206815529</c:v>
                </c:pt>
                <c:pt idx="63">
                  <c:v>0.83924206815529</c:v>
                </c:pt>
                <c:pt idx="64">
                  <c:v>0.853711758985554</c:v>
                </c:pt>
                <c:pt idx="65">
                  <c:v>0.810302686494763</c:v>
                </c:pt>
                <c:pt idx="66">
                  <c:v>0.893225016276737</c:v>
                </c:pt>
                <c:pt idx="67">
                  <c:v>0.91360963121983</c:v>
                </c:pt>
                <c:pt idx="68">
                  <c:v>0.934424154549512</c:v>
                </c:pt>
                <c:pt idx="69">
                  <c:v>0.95567723009602</c:v>
                </c:pt>
                <c:pt idx="70">
                  <c:v>0.977377670002101</c:v>
                </c:pt>
                <c:pt idx="71">
                  <c:v>0.999534457925838</c:v>
                </c:pt>
                <c:pt idx="72">
                  <c:v>1.022156752303378</c:v>
                </c:pt>
                <c:pt idx="73">
                  <c:v>1.045253889672663</c:v>
                </c:pt>
                <c:pt idx="74">
                  <c:v>1.068835388059303</c:v>
                </c:pt>
                <c:pt idx="75">
                  <c:v>1.060217079859945</c:v>
                </c:pt>
                <c:pt idx="76">
                  <c:v>1.10052027959381</c:v>
                </c:pt>
                <c:pt idx="77">
                  <c:v>1.111426075653348</c:v>
                </c:pt>
                <c:pt idx="78">
                  <c:v>1.140280052383234</c:v>
                </c:pt>
                <c:pt idx="79">
                  <c:v>1.140135062887503</c:v>
                </c:pt>
                <c:pt idx="80">
                  <c:v>1.16072611938383</c:v>
                </c:pt>
                <c:pt idx="81">
                  <c:v>1.218720684221574</c:v>
                </c:pt>
                <c:pt idx="82">
                  <c:v>1.243092972393725</c:v>
                </c:pt>
                <c:pt idx="83">
                  <c:v>1.289999356170644</c:v>
                </c:pt>
                <c:pt idx="84">
                  <c:v>1.353855637376875</c:v>
                </c:pt>
                <c:pt idx="85">
                  <c:v>1.333381058748275</c:v>
                </c:pt>
              </c:numCache>
            </c:numRef>
          </c:val>
        </c:ser>
        <c:ser>
          <c:idx val="24"/>
          <c:order val="24"/>
          <c:tx>
            <c:strRef>
              <c:f>Rents!$BC$4</c:f>
              <c:strCache>
                <c:ptCount val="1"/>
                <c:pt idx="0">
                  <c:v>Hermannstadt</c:v>
                </c:pt>
              </c:strCache>
            </c:strRef>
          </c:tx>
          <c:spPr>
            <a:ln w="12700">
              <a:solidFill>
                <a:srgbClr val="003366"/>
              </a:solidFill>
              <a:prstDash val="solid"/>
            </a:ln>
          </c:spPr>
          <c:marker>
            <c:symbol val="plus"/>
            <c:size val="5"/>
            <c:spPr>
              <a:noFill/>
              <a:ln>
                <a:solidFill>
                  <a:srgbClr val="003366"/>
                </a:solidFill>
                <a:prstDash val="solid"/>
              </a:ln>
            </c:spPr>
          </c:marker>
          <c:cat>
            <c:numRef>
              <c:f>Rents!$A$11:$A$96</c:f>
              <c:numCache>
                <c:formatCode>General</c:formatCode>
                <c:ptCount val="86"/>
                <c:pt idx="0">
                  <c:v>1829.0</c:v>
                </c:pt>
                <c:pt idx="1">
                  <c:v>1830.0</c:v>
                </c:pt>
                <c:pt idx="2">
                  <c:v>1831.0</c:v>
                </c:pt>
                <c:pt idx="3">
                  <c:v>1832.0</c:v>
                </c:pt>
                <c:pt idx="4">
                  <c:v>1833.0</c:v>
                </c:pt>
                <c:pt idx="5">
                  <c:v>1834.0</c:v>
                </c:pt>
                <c:pt idx="6">
                  <c:v>1835.0</c:v>
                </c:pt>
                <c:pt idx="7">
                  <c:v>1836.0</c:v>
                </c:pt>
                <c:pt idx="8">
                  <c:v>1837.0</c:v>
                </c:pt>
                <c:pt idx="9">
                  <c:v>1838.0</c:v>
                </c:pt>
                <c:pt idx="10">
                  <c:v>1839.0</c:v>
                </c:pt>
                <c:pt idx="11">
                  <c:v>1840.0</c:v>
                </c:pt>
                <c:pt idx="12">
                  <c:v>1841.0</c:v>
                </c:pt>
                <c:pt idx="13">
                  <c:v>1842.0</c:v>
                </c:pt>
                <c:pt idx="14">
                  <c:v>1843.0</c:v>
                </c:pt>
                <c:pt idx="15">
                  <c:v>1844.0</c:v>
                </c:pt>
                <c:pt idx="16">
                  <c:v>1845.0</c:v>
                </c:pt>
                <c:pt idx="17">
                  <c:v>1846.0</c:v>
                </c:pt>
                <c:pt idx="18">
                  <c:v>1847.0</c:v>
                </c:pt>
                <c:pt idx="19">
                  <c:v>1848.0</c:v>
                </c:pt>
                <c:pt idx="20">
                  <c:v>1849.0</c:v>
                </c:pt>
                <c:pt idx="21">
                  <c:v>1850.0</c:v>
                </c:pt>
                <c:pt idx="22">
                  <c:v>1851.0</c:v>
                </c:pt>
                <c:pt idx="23">
                  <c:v>1852.0</c:v>
                </c:pt>
                <c:pt idx="24">
                  <c:v>1853.0</c:v>
                </c:pt>
                <c:pt idx="25">
                  <c:v>1854.0</c:v>
                </c:pt>
                <c:pt idx="26">
                  <c:v>1855.0</c:v>
                </c:pt>
                <c:pt idx="27">
                  <c:v>1856.0</c:v>
                </c:pt>
                <c:pt idx="28">
                  <c:v>1857.0</c:v>
                </c:pt>
                <c:pt idx="29">
                  <c:v>1858.0</c:v>
                </c:pt>
                <c:pt idx="30">
                  <c:v>1859.0</c:v>
                </c:pt>
                <c:pt idx="31">
                  <c:v>1860.0</c:v>
                </c:pt>
                <c:pt idx="32">
                  <c:v>1861.0</c:v>
                </c:pt>
                <c:pt idx="33">
                  <c:v>1862.0</c:v>
                </c:pt>
                <c:pt idx="34">
                  <c:v>1863.0</c:v>
                </c:pt>
                <c:pt idx="35">
                  <c:v>1864.0</c:v>
                </c:pt>
                <c:pt idx="36">
                  <c:v>1865.0</c:v>
                </c:pt>
                <c:pt idx="37">
                  <c:v>1866.0</c:v>
                </c:pt>
                <c:pt idx="38">
                  <c:v>1867.0</c:v>
                </c:pt>
                <c:pt idx="39">
                  <c:v>1868.0</c:v>
                </c:pt>
                <c:pt idx="40">
                  <c:v>1869.0</c:v>
                </c:pt>
                <c:pt idx="41">
                  <c:v>1870.0</c:v>
                </c:pt>
                <c:pt idx="42">
                  <c:v>1871.0</c:v>
                </c:pt>
                <c:pt idx="43">
                  <c:v>1872.0</c:v>
                </c:pt>
                <c:pt idx="44">
                  <c:v>1873.0</c:v>
                </c:pt>
                <c:pt idx="45">
                  <c:v>1874.0</c:v>
                </c:pt>
                <c:pt idx="46">
                  <c:v>1875.0</c:v>
                </c:pt>
                <c:pt idx="47">
                  <c:v>1876.0</c:v>
                </c:pt>
                <c:pt idx="48">
                  <c:v>1877.0</c:v>
                </c:pt>
                <c:pt idx="49">
                  <c:v>1878.0</c:v>
                </c:pt>
                <c:pt idx="50">
                  <c:v>1879.0</c:v>
                </c:pt>
                <c:pt idx="51">
                  <c:v>1880.0</c:v>
                </c:pt>
                <c:pt idx="52">
                  <c:v>1881.0</c:v>
                </c:pt>
                <c:pt idx="53">
                  <c:v>1882.0</c:v>
                </c:pt>
                <c:pt idx="54">
                  <c:v>1883.0</c:v>
                </c:pt>
                <c:pt idx="55">
                  <c:v>1884.0</c:v>
                </c:pt>
                <c:pt idx="56">
                  <c:v>1885.0</c:v>
                </c:pt>
                <c:pt idx="57">
                  <c:v>1886.0</c:v>
                </c:pt>
                <c:pt idx="58">
                  <c:v>1887.0</c:v>
                </c:pt>
                <c:pt idx="59">
                  <c:v>1888.0</c:v>
                </c:pt>
                <c:pt idx="60">
                  <c:v>1889.0</c:v>
                </c:pt>
                <c:pt idx="61">
                  <c:v>1890.0</c:v>
                </c:pt>
                <c:pt idx="62">
                  <c:v>1891.0</c:v>
                </c:pt>
                <c:pt idx="63">
                  <c:v>1892.0</c:v>
                </c:pt>
                <c:pt idx="64">
                  <c:v>1893.0</c:v>
                </c:pt>
                <c:pt idx="65">
                  <c:v>1894.0</c:v>
                </c:pt>
                <c:pt idx="66">
                  <c:v>1895.0</c:v>
                </c:pt>
                <c:pt idx="67">
                  <c:v>1896.0</c:v>
                </c:pt>
                <c:pt idx="68">
                  <c:v>1897.0</c:v>
                </c:pt>
                <c:pt idx="69">
                  <c:v>1898.0</c:v>
                </c:pt>
                <c:pt idx="70">
                  <c:v>1899.0</c:v>
                </c:pt>
                <c:pt idx="71">
                  <c:v>1900.0</c:v>
                </c:pt>
                <c:pt idx="72">
                  <c:v>1901.0</c:v>
                </c:pt>
                <c:pt idx="73">
                  <c:v>1902.0</c:v>
                </c:pt>
                <c:pt idx="74">
                  <c:v>1903.0</c:v>
                </c:pt>
                <c:pt idx="75">
                  <c:v>1904.0</c:v>
                </c:pt>
                <c:pt idx="76">
                  <c:v>1905.0</c:v>
                </c:pt>
                <c:pt idx="77">
                  <c:v>1906.0</c:v>
                </c:pt>
                <c:pt idx="78">
                  <c:v>1907.0</c:v>
                </c:pt>
                <c:pt idx="79">
                  <c:v>1908.0</c:v>
                </c:pt>
                <c:pt idx="80">
                  <c:v>1909.0</c:v>
                </c:pt>
                <c:pt idx="81">
                  <c:v>1910.0</c:v>
                </c:pt>
                <c:pt idx="82">
                  <c:v>1911.0</c:v>
                </c:pt>
                <c:pt idx="83">
                  <c:v>1912.0</c:v>
                </c:pt>
                <c:pt idx="84">
                  <c:v>1913.0</c:v>
                </c:pt>
                <c:pt idx="85">
                  <c:v>1914.0</c:v>
                </c:pt>
              </c:numCache>
            </c:numRef>
          </c:cat>
          <c:val>
            <c:numRef>
              <c:f>Rents!$BC$11:$BC$96</c:f>
              <c:numCache>
                <c:formatCode>0.00</c:formatCode>
                <c:ptCount val="86"/>
                <c:pt idx="0">
                  <c:v>0.318126025471551</c:v>
                </c:pt>
                <c:pt idx="1">
                  <c:v>0.3183331982658</c:v>
                </c:pt>
                <c:pt idx="2">
                  <c:v>0.318460242423682</c:v>
                </c:pt>
                <c:pt idx="3">
                  <c:v>0.3185044514124</c:v>
                </c:pt>
                <c:pt idx="4">
                  <c:v>0.318463051101186</c:v>
                </c:pt>
                <c:pt idx="5">
                  <c:v>0.3183331982658</c:v>
                </c:pt>
                <c:pt idx="6">
                  <c:v>0.323085949538698</c:v>
                </c:pt>
                <c:pt idx="7">
                  <c:v>0.327908839795213</c:v>
                </c:pt>
                <c:pt idx="8">
                  <c:v>0.332802889096063</c:v>
                </c:pt>
                <c:pt idx="9">
                  <c:v>0.346894700522533</c:v>
                </c:pt>
                <c:pt idx="10">
                  <c:v>0.361361541519165</c:v>
                </c:pt>
                <c:pt idx="11">
                  <c:v>0.376211961586854</c:v>
                </c:pt>
                <c:pt idx="12">
                  <c:v>0.380980195872983</c:v>
                </c:pt>
                <c:pt idx="13">
                  <c:v>0.385803256340932</c:v>
                </c:pt>
                <c:pt idx="14">
                  <c:v>0.390681652417118</c:v>
                </c:pt>
                <c:pt idx="15">
                  <c:v>0.395453757456554</c:v>
                </c:pt>
                <c:pt idx="16">
                  <c:v>0.400276860477362</c:v>
                </c:pt>
                <c:pt idx="17">
                  <c:v>0.405151343247382</c:v>
                </c:pt>
                <c:pt idx="18">
                  <c:v>0.415644294274488</c:v>
                </c:pt>
                <c:pt idx="19">
                  <c:v>0.426373477948193</c:v>
                </c:pt>
                <c:pt idx="20">
                  <c:v>0.437343837671362</c:v>
                </c:pt>
                <c:pt idx="21">
                  <c:v>0.448560415738172</c:v>
                </c:pt>
                <c:pt idx="22">
                  <c:v>0.458155454965285</c:v>
                </c:pt>
                <c:pt idx="23">
                  <c:v>0.467945163880104</c:v>
                </c:pt>
                <c:pt idx="24">
                  <c:v>0.477933356881464</c:v>
                </c:pt>
                <c:pt idx="25">
                  <c:v>0.488123921286723</c:v>
                </c:pt>
                <c:pt idx="26">
                  <c:v>0.498520818700305</c:v>
                </c:pt>
                <c:pt idx="27">
                  <c:v>0.509128086407558</c:v>
                </c:pt>
                <c:pt idx="28">
                  <c:v>0.520017215329731</c:v>
                </c:pt>
                <c:pt idx="29">
                  <c:v>0.53112725003531</c:v>
                </c:pt>
                <c:pt idx="30">
                  <c:v>0.542462518740745</c:v>
                </c:pt>
                <c:pt idx="31">
                  <c:v>0.544735754691461</c:v>
                </c:pt>
                <c:pt idx="32">
                  <c:v>0.55369406856242</c:v>
                </c:pt>
                <c:pt idx="33">
                  <c:v>0.565372580971254</c:v>
                </c:pt>
                <c:pt idx="34">
                  <c:v>0.607727014871072</c:v>
                </c:pt>
                <c:pt idx="35">
                  <c:v>0.620904635285323</c:v>
                </c:pt>
                <c:pt idx="36">
                  <c:v>0.633830708694247</c:v>
                </c:pt>
                <c:pt idx="37">
                  <c:v>0.640045952641312</c:v>
                </c:pt>
                <c:pt idx="38">
                  <c:v>0.647233869630325</c:v>
                </c:pt>
                <c:pt idx="39">
                  <c:v>0.644982857994553</c:v>
                </c:pt>
                <c:pt idx="40">
                  <c:v>0.645680403703969</c:v>
                </c:pt>
                <c:pt idx="41">
                  <c:v>0.652102775529375</c:v>
                </c:pt>
                <c:pt idx="42">
                  <c:v>0.67778457558426</c:v>
                </c:pt>
                <c:pt idx="43">
                  <c:v>0.694545159852654</c:v>
                </c:pt>
                <c:pt idx="44">
                  <c:v>0.709014850682918</c:v>
                </c:pt>
                <c:pt idx="45">
                  <c:v>0.752423923173708</c:v>
                </c:pt>
                <c:pt idx="46">
                  <c:v>0.7958329956645</c:v>
                </c:pt>
                <c:pt idx="47">
                  <c:v>0.810302686494763</c:v>
                </c:pt>
                <c:pt idx="48">
                  <c:v>0.824772377325026</c:v>
                </c:pt>
                <c:pt idx="49">
                  <c:v>0.824772377325027</c:v>
                </c:pt>
                <c:pt idx="50">
                  <c:v>0.824772377325027</c:v>
                </c:pt>
                <c:pt idx="51">
                  <c:v>0.824772377325027</c:v>
                </c:pt>
                <c:pt idx="52">
                  <c:v>0.810302686494763</c:v>
                </c:pt>
                <c:pt idx="53">
                  <c:v>0.795832995664499</c:v>
                </c:pt>
                <c:pt idx="54">
                  <c:v>0.781363304834236</c:v>
                </c:pt>
                <c:pt idx="55">
                  <c:v>0.781363304834236</c:v>
                </c:pt>
                <c:pt idx="56">
                  <c:v>0.781363304834236</c:v>
                </c:pt>
                <c:pt idx="57">
                  <c:v>0.795832995664499</c:v>
                </c:pt>
                <c:pt idx="58">
                  <c:v>0.810302686494763</c:v>
                </c:pt>
                <c:pt idx="59">
                  <c:v>0.824772377325027</c:v>
                </c:pt>
                <c:pt idx="60">
                  <c:v>0.810302686494763</c:v>
                </c:pt>
                <c:pt idx="61">
                  <c:v>0.824772377325027</c:v>
                </c:pt>
                <c:pt idx="62">
                  <c:v>0.83924206815529</c:v>
                </c:pt>
                <c:pt idx="63">
                  <c:v>0.83924206815529</c:v>
                </c:pt>
                <c:pt idx="64">
                  <c:v>0.853711758985554</c:v>
                </c:pt>
                <c:pt idx="65">
                  <c:v>0.810302686494763</c:v>
                </c:pt>
                <c:pt idx="66">
                  <c:v>0.893225016276737</c:v>
                </c:pt>
                <c:pt idx="67">
                  <c:v>0.91360963121983</c:v>
                </c:pt>
                <c:pt idx="68">
                  <c:v>0.934424154549512</c:v>
                </c:pt>
                <c:pt idx="69">
                  <c:v>0.95567723009602</c:v>
                </c:pt>
                <c:pt idx="70">
                  <c:v>0.977377670002101</c:v>
                </c:pt>
                <c:pt idx="71">
                  <c:v>0.999534457925838</c:v>
                </c:pt>
                <c:pt idx="72">
                  <c:v>1.022156752303377</c:v>
                </c:pt>
                <c:pt idx="73">
                  <c:v>1.045253889672663</c:v>
                </c:pt>
                <c:pt idx="74">
                  <c:v>1.068835388059302</c:v>
                </c:pt>
                <c:pt idx="75">
                  <c:v>1.060217079859945</c:v>
                </c:pt>
                <c:pt idx="76">
                  <c:v>1.10052027959381</c:v>
                </c:pt>
                <c:pt idx="77">
                  <c:v>1.111426075653348</c:v>
                </c:pt>
                <c:pt idx="78">
                  <c:v>1.140280052383234</c:v>
                </c:pt>
                <c:pt idx="79">
                  <c:v>1.140135062887503</c:v>
                </c:pt>
                <c:pt idx="80">
                  <c:v>1.16072611938383</c:v>
                </c:pt>
                <c:pt idx="81">
                  <c:v>1.218720684221574</c:v>
                </c:pt>
                <c:pt idx="82">
                  <c:v>1.243092972393725</c:v>
                </c:pt>
                <c:pt idx="83">
                  <c:v>1.289999356170644</c:v>
                </c:pt>
                <c:pt idx="84">
                  <c:v>1.353855637376875</c:v>
                </c:pt>
                <c:pt idx="85">
                  <c:v>1.333381058748275</c:v>
                </c:pt>
              </c:numCache>
            </c:numRef>
          </c:val>
        </c:ser>
        <c:marker val="1"/>
        <c:axId val="513316168"/>
        <c:axId val="513305272"/>
      </c:lineChart>
      <c:catAx>
        <c:axId val="513316168"/>
        <c:scaling>
          <c:orientation val="minMax"/>
        </c:scaling>
        <c:axPos val="b"/>
        <c:numFmt formatCode="General" sourceLinked="1"/>
        <c:tickLblPos val="nextTo"/>
        <c:spPr>
          <a:ln w="3175">
            <a:solidFill>
              <a:srgbClr val="000000"/>
            </a:solidFill>
            <a:prstDash val="solid"/>
          </a:ln>
        </c:spPr>
        <c:txPr>
          <a:bodyPr rot="-2700000" vert="horz"/>
          <a:lstStyle/>
          <a:p>
            <a:pPr>
              <a:defRPr sz="1025" b="0" i="0" u="none" strike="noStrike" baseline="0">
                <a:solidFill>
                  <a:srgbClr val="000000"/>
                </a:solidFill>
                <a:latin typeface="Arial"/>
                <a:ea typeface="Arial"/>
                <a:cs typeface="Arial"/>
              </a:defRPr>
            </a:pPr>
            <a:endParaRPr lang="en-US"/>
          </a:p>
        </c:txPr>
        <c:crossAx val="513305272"/>
        <c:crosses val="autoZero"/>
        <c:auto val="1"/>
        <c:lblAlgn val="ctr"/>
        <c:lblOffset val="100"/>
        <c:tickLblSkip val="4"/>
        <c:tickMarkSkip val="1"/>
      </c:catAx>
      <c:valAx>
        <c:axId val="51330527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513316168"/>
        <c:crosses val="autoZero"/>
        <c:crossBetween val="between"/>
      </c:valAx>
      <c:spPr>
        <a:solidFill>
          <a:srgbClr val="C0C0C0"/>
        </a:solidFill>
        <a:ln w="12700">
          <a:solidFill>
            <a:srgbClr val="808080"/>
          </a:solidFill>
          <a:prstDash val="solid"/>
        </a:ln>
      </c:spPr>
    </c:plotArea>
    <c:legend>
      <c:legendPos val="r"/>
      <c:layout>
        <c:manualLayout>
          <c:xMode val="edge"/>
          <c:yMode val="edge"/>
          <c:x val="0.766334440753045"/>
          <c:y val="0.0521172638436482"/>
          <c:w val="0.229235880398671"/>
          <c:h val="0.85667752442996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rPr lang="en-US"/>
              <a:t>Imputed rents</a:t>
            </a:r>
          </a:p>
        </c:rich>
      </c:tx>
      <c:layout>
        <c:manualLayout>
          <c:xMode val="edge"/>
          <c:yMode val="edge"/>
          <c:x val="0.438538205980067"/>
          <c:y val="0.0"/>
        </c:manualLayout>
      </c:layout>
      <c:spPr>
        <a:noFill/>
        <a:ln w="25400">
          <a:noFill/>
        </a:ln>
      </c:spPr>
    </c:title>
    <c:plotArea>
      <c:layout>
        <c:manualLayout>
          <c:layoutTarget val="inner"/>
          <c:xMode val="edge"/>
          <c:yMode val="edge"/>
          <c:x val="0.0476190476190476"/>
          <c:y val="0.0504885993485343"/>
          <c:w val="0.934662236987819"/>
          <c:h val="0.882736156351792"/>
        </c:manualLayout>
      </c:layout>
      <c:lineChart>
        <c:grouping val="standard"/>
        <c:ser>
          <c:idx val="0"/>
          <c:order val="0"/>
          <c:tx>
            <c:strRef>
              <c:f>Definitive!$G$3</c:f>
              <c:strCache>
                <c:ptCount val="1"/>
                <c:pt idx="0">
                  <c:v>Old Vienna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Definitive!$G$12:$G$96</c:f>
              <c:numCache>
                <c:formatCode>General</c:formatCode>
                <c:ptCount val="85"/>
                <c:pt idx="0">
                  <c:v>67.0</c:v>
                </c:pt>
                <c:pt idx="1">
                  <c:v>66.0</c:v>
                </c:pt>
                <c:pt idx="2">
                  <c:v>66.0</c:v>
                </c:pt>
                <c:pt idx="3">
                  <c:v>65.0</c:v>
                </c:pt>
                <c:pt idx="4">
                  <c:v>65.0</c:v>
                </c:pt>
                <c:pt idx="5">
                  <c:v>66.0</c:v>
                </c:pt>
                <c:pt idx="6">
                  <c:v>66.0</c:v>
                </c:pt>
                <c:pt idx="7">
                  <c:v>67.0</c:v>
                </c:pt>
                <c:pt idx="8">
                  <c:v>67.0</c:v>
                </c:pt>
                <c:pt idx="9">
                  <c:v>68.0</c:v>
                </c:pt>
                <c:pt idx="10">
                  <c:v>69.0</c:v>
                </c:pt>
                <c:pt idx="11">
                  <c:v>71.0</c:v>
                </c:pt>
                <c:pt idx="12">
                  <c:v>72.0</c:v>
                </c:pt>
                <c:pt idx="13">
                  <c:v>74.0</c:v>
                </c:pt>
                <c:pt idx="14">
                  <c:v>74.0</c:v>
                </c:pt>
                <c:pt idx="15">
                  <c:v>73.0</c:v>
                </c:pt>
                <c:pt idx="16">
                  <c:v>73.0</c:v>
                </c:pt>
                <c:pt idx="17">
                  <c:v>75.0</c:v>
                </c:pt>
                <c:pt idx="18">
                  <c:v>76.0</c:v>
                </c:pt>
                <c:pt idx="19">
                  <c:v>74.0</c:v>
                </c:pt>
                <c:pt idx="20">
                  <c:v>72.0</c:v>
                </c:pt>
                <c:pt idx="21">
                  <c:v>73.0</c:v>
                </c:pt>
                <c:pt idx="22">
                  <c:v>76.0</c:v>
                </c:pt>
                <c:pt idx="23">
                  <c:v>81.0</c:v>
                </c:pt>
                <c:pt idx="24">
                  <c:v>84.0</c:v>
                </c:pt>
                <c:pt idx="25">
                  <c:v>83.0</c:v>
                </c:pt>
                <c:pt idx="26" formatCode="0.00">
                  <c:v>87.53524001819625</c:v>
                </c:pt>
                <c:pt idx="27" formatCode="0">
                  <c:v>87.0</c:v>
                </c:pt>
                <c:pt idx="28">
                  <c:v>89.0</c:v>
                </c:pt>
                <c:pt idx="29" formatCode="0.00">
                  <c:v>96.86668183856052</c:v>
                </c:pt>
                <c:pt idx="30" formatCode="0">
                  <c:v>97.0</c:v>
                </c:pt>
                <c:pt idx="31">
                  <c:v>99.0</c:v>
                </c:pt>
                <c:pt idx="32">
                  <c:v>103.0</c:v>
                </c:pt>
                <c:pt idx="33">
                  <c:v>107.0</c:v>
                </c:pt>
                <c:pt idx="34">
                  <c:v>111.0</c:v>
                </c:pt>
                <c:pt idx="35">
                  <c:v>112.0</c:v>
                </c:pt>
                <c:pt idx="36">
                  <c:v>115.2</c:v>
                </c:pt>
                <c:pt idx="37">
                  <c:v>112.0</c:v>
                </c:pt>
                <c:pt idx="38">
                  <c:v>110.0</c:v>
                </c:pt>
                <c:pt idx="39">
                  <c:v>108.0</c:v>
                </c:pt>
                <c:pt idx="40">
                  <c:v>110.0</c:v>
                </c:pt>
                <c:pt idx="41">
                  <c:v>117.0</c:v>
                </c:pt>
                <c:pt idx="42">
                  <c:v>128.0</c:v>
                </c:pt>
                <c:pt idx="43">
                  <c:v>141.0</c:v>
                </c:pt>
                <c:pt idx="44">
                  <c:v>166.0</c:v>
                </c:pt>
                <c:pt idx="45">
                  <c:v>178.0</c:v>
                </c:pt>
                <c:pt idx="46">
                  <c:v>170.0</c:v>
                </c:pt>
                <c:pt idx="47">
                  <c:v>175.0</c:v>
                </c:pt>
                <c:pt idx="48">
                  <c:v>168.0</c:v>
                </c:pt>
                <c:pt idx="49">
                  <c:v>160.0</c:v>
                </c:pt>
                <c:pt idx="50">
                  <c:v>155.0</c:v>
                </c:pt>
                <c:pt idx="51">
                  <c:v>153.0</c:v>
                </c:pt>
                <c:pt idx="52">
                  <c:v>152.0</c:v>
                </c:pt>
                <c:pt idx="53">
                  <c:v>155.0</c:v>
                </c:pt>
                <c:pt idx="54">
                  <c:v>157.0</c:v>
                </c:pt>
                <c:pt idx="55">
                  <c:v>158.0</c:v>
                </c:pt>
                <c:pt idx="56">
                  <c:v>157.0</c:v>
                </c:pt>
                <c:pt idx="57">
                  <c:v>160.0</c:v>
                </c:pt>
                <c:pt idx="58">
                  <c:v>161.0</c:v>
                </c:pt>
                <c:pt idx="59">
                  <c:v>161.0</c:v>
                </c:pt>
                <c:pt idx="60">
                  <c:v>163.0</c:v>
                </c:pt>
                <c:pt idx="61">
                  <c:v>162.0</c:v>
                </c:pt>
                <c:pt idx="62">
                  <c:v>161.0</c:v>
                </c:pt>
                <c:pt idx="63">
                  <c:v>161.0</c:v>
                </c:pt>
                <c:pt idx="64">
                  <c:v>162.0</c:v>
                </c:pt>
                <c:pt idx="65">
                  <c:v>166.0</c:v>
                </c:pt>
                <c:pt idx="66">
                  <c:v>164.0</c:v>
                </c:pt>
                <c:pt idx="67">
                  <c:v>165.0</c:v>
                </c:pt>
                <c:pt idx="68">
                  <c:v>165.0</c:v>
                </c:pt>
                <c:pt idx="69">
                  <c:v>169.0</c:v>
                </c:pt>
                <c:pt idx="70">
                  <c:v>171.0</c:v>
                </c:pt>
                <c:pt idx="71">
                  <c:v>176.0</c:v>
                </c:pt>
                <c:pt idx="72">
                  <c:v>178.0</c:v>
                </c:pt>
                <c:pt idx="73">
                  <c:v>182.0</c:v>
                </c:pt>
                <c:pt idx="74">
                  <c:v>181.0</c:v>
                </c:pt>
                <c:pt idx="75">
                  <c:v>182.0</c:v>
                </c:pt>
                <c:pt idx="76">
                  <c:v>185.0</c:v>
                </c:pt>
                <c:pt idx="77">
                  <c:v>191.0</c:v>
                </c:pt>
                <c:pt idx="78">
                  <c:v>191.0</c:v>
                </c:pt>
                <c:pt idx="79">
                  <c:v>194.0</c:v>
                </c:pt>
                <c:pt idx="80">
                  <c:v>204.0</c:v>
                </c:pt>
                <c:pt idx="81">
                  <c:v>208.0</c:v>
                </c:pt>
                <c:pt idx="82">
                  <c:v>216.0</c:v>
                </c:pt>
                <c:pt idx="83">
                  <c:v>227.0</c:v>
                </c:pt>
                <c:pt idx="84">
                  <c:v>223.0</c:v>
                </c:pt>
              </c:numCache>
            </c:numRef>
          </c:val>
        </c:ser>
        <c:ser>
          <c:idx val="1"/>
          <c:order val="1"/>
          <c:tx>
            <c:strRef>
              <c:f>Definitive!$N$3</c:f>
              <c:strCache>
                <c:ptCount val="1"/>
                <c:pt idx="0">
                  <c:v>Linz</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Definitive!$N$12:$N$96</c:f>
              <c:numCache>
                <c:formatCode>0.00</c:formatCode>
                <c:ptCount val="85"/>
                <c:pt idx="0">
                  <c:v>22.0</c:v>
                </c:pt>
                <c:pt idx="1">
                  <c:v>22.00878001882502</c:v>
                </c:pt>
                <c:pt idx="2">
                  <c:v>22.01183530101711</c:v>
                </c:pt>
                <c:pt idx="3">
                  <c:v>22.00897412646262</c:v>
                </c:pt>
                <c:pt idx="4">
                  <c:v>22.0</c:v>
                </c:pt>
                <c:pt idx="5">
                  <c:v>22.32846253100017</c:v>
                </c:pt>
                <c:pt idx="6">
                  <c:v>22.66177236554259</c:v>
                </c:pt>
                <c:pt idx="7">
                  <c:v>23.0</c:v>
                </c:pt>
                <c:pt idx="8">
                  <c:v>23.97388476310744</c:v>
                </c:pt>
                <c:pt idx="9">
                  <c:v>24.97368781117086</c:v>
                </c:pt>
                <c:pt idx="10">
                  <c:v>26.0</c:v>
                </c:pt>
                <c:pt idx="11">
                  <c:v>26.32953256168789</c:v>
                </c:pt>
                <c:pt idx="12">
                  <c:v>26.66285415953859</c:v>
                </c:pt>
                <c:pt idx="13">
                  <c:v>27.0</c:v>
                </c:pt>
                <c:pt idx="14">
                  <c:v>27.32980006935983</c:v>
                </c:pt>
                <c:pt idx="15">
                  <c:v>27.66312460803759</c:v>
                </c:pt>
                <c:pt idx="16">
                  <c:v>28.0</c:v>
                </c:pt>
                <c:pt idx="17">
                  <c:v>28.72516760379985</c:v>
                </c:pt>
                <c:pt idx="18">
                  <c:v>29.46666124036494</c:v>
                </c:pt>
                <c:pt idx="19">
                  <c:v>30.22482254815353</c:v>
                </c:pt>
                <c:pt idx="20">
                  <c:v>31.0</c:v>
                </c:pt>
                <c:pt idx="21">
                  <c:v>31.66311293998379</c:v>
                </c:pt>
                <c:pt idx="22">
                  <c:v>32.33967949760115</c:v>
                </c:pt>
                <c:pt idx="23">
                  <c:v>33.02996328586767</c:v>
                </c:pt>
                <c:pt idx="24">
                  <c:v>33.73423295719647</c:v>
                </c:pt>
                <c:pt idx="25">
                  <c:v>34.45276229797801</c:v>
                </c:pt>
                <c:pt idx="26">
                  <c:v>35.18583032490974</c:v>
                </c:pt>
                <c:pt idx="27">
                  <c:v>35.93837777391244</c:v>
                </c:pt>
                <c:pt idx="28">
                  <c:v>36.70619201651821</c:v>
                </c:pt>
                <c:pt idx="29">
                  <c:v>37.48957217566631</c:v>
                </c:pt>
                <c:pt idx="30">
                  <c:v>37.64667545986097</c:v>
                </c:pt>
                <c:pt idx="31">
                  <c:v>38.26578432514664</c:v>
                </c:pt>
                <c:pt idx="32">
                  <c:v>39.07288604873067</c:v>
                </c:pt>
                <c:pt idx="33">
                  <c:v>42.0</c:v>
                </c:pt>
                <c:pt idx="34">
                  <c:v>42.91070504330953</c:v>
                </c:pt>
                <c:pt idx="35">
                  <c:v>43.80402567887479</c:v>
                </c:pt>
                <c:pt idx="36">
                  <c:v>44.23356104490112</c:v>
                </c:pt>
                <c:pt idx="37">
                  <c:v>44.73031782245294</c:v>
                </c:pt>
                <c:pt idx="38">
                  <c:v>44.57475046015218</c:v>
                </c:pt>
                <c:pt idx="39">
                  <c:v>44.62295782806337</c:v>
                </c:pt>
                <c:pt idx="40">
                  <c:v>45.06680779699111</c:v>
                </c:pt>
                <c:pt idx="41">
                  <c:v>46.84167640725681</c:v>
                </c:pt>
                <c:pt idx="42">
                  <c:v>48.0</c:v>
                </c:pt>
                <c:pt idx="43">
                  <c:v>49.0</c:v>
                </c:pt>
                <c:pt idx="44">
                  <c:v>52.0</c:v>
                </c:pt>
                <c:pt idx="45">
                  <c:v>55.00000000000001</c:v>
                </c:pt>
                <c:pt idx="46">
                  <c:v>56.00000000000001</c:v>
                </c:pt>
                <c:pt idx="47">
                  <c:v>56.99999999999998</c:v>
                </c:pt>
                <c:pt idx="48">
                  <c:v>57</c:v>
                </c:pt>
                <c:pt idx="49">
                  <c:v>57</c:v>
                </c:pt>
                <c:pt idx="50">
                  <c:v>57</c:v>
                </c:pt>
                <c:pt idx="51">
                  <c:v>56.00000000000001</c:v>
                </c:pt>
                <c:pt idx="52">
                  <c:v>55.00000000000001</c:v>
                </c:pt>
                <c:pt idx="53">
                  <c:v>54.0</c:v>
                </c:pt>
                <c:pt idx="54">
                  <c:v>54.0</c:v>
                </c:pt>
                <c:pt idx="55">
                  <c:v>54.0</c:v>
                </c:pt>
                <c:pt idx="56">
                  <c:v>55.00000000000001</c:v>
                </c:pt>
                <c:pt idx="57">
                  <c:v>56.00000000000001</c:v>
                </c:pt>
                <c:pt idx="58">
                  <c:v>57</c:v>
                </c:pt>
                <c:pt idx="59">
                  <c:v>56.00000000000001</c:v>
                </c:pt>
                <c:pt idx="60">
                  <c:v>57</c:v>
                </c:pt>
                <c:pt idx="61">
                  <c:v>58</c:v>
                </c:pt>
                <c:pt idx="62">
                  <c:v>58</c:v>
                </c:pt>
                <c:pt idx="63">
                  <c:v>59.0</c:v>
                </c:pt>
                <c:pt idx="64">
                  <c:v>56.0</c:v>
                </c:pt>
                <c:pt idx="65">
                  <c:v>61.7307603012872</c:v>
                </c:pt>
                <c:pt idx="66">
                  <c:v>63.13954057048675</c:v>
                </c:pt>
                <c:pt idx="67">
                  <c:v>64.57803179838136</c:v>
                </c:pt>
                <c:pt idx="68">
                  <c:v>66.0468313598797</c:v>
                </c:pt>
                <c:pt idx="69">
                  <c:v>67.5465482619641</c:v>
                </c:pt>
                <c:pt idx="70">
                  <c:v>69.0778033650376</c:v>
                </c:pt>
                <c:pt idx="71">
                  <c:v>70.64122960841137</c:v>
                </c:pt>
                <c:pt idx="72">
                  <c:v>72.23747224000771</c:v>
                </c:pt>
                <c:pt idx="73">
                  <c:v>73.86718905035714</c:v>
                </c:pt>
                <c:pt idx="74">
                  <c:v>73.2715779692045</c:v>
                </c:pt>
                <c:pt idx="75">
                  <c:v>76.05693117451075</c:v>
                </c:pt>
                <c:pt idx="76">
                  <c:v>76.81063048899284</c:v>
                </c:pt>
                <c:pt idx="77">
                  <c:v>78.80472815620337</c:v>
                </c:pt>
                <c:pt idx="78">
                  <c:v>78.79470793549297</c:v>
                </c:pt>
                <c:pt idx="79">
                  <c:v>80.21775537568152</c:v>
                </c:pt>
                <c:pt idx="80">
                  <c:v>84.22575841583269</c:v>
                </c:pt>
                <c:pt idx="81">
                  <c:v>85.91012669004463</c:v>
                </c:pt>
                <c:pt idx="82">
                  <c:v>89.15182579247559</c:v>
                </c:pt>
                <c:pt idx="83">
                  <c:v>93.5649319158403</c:v>
                </c:pt>
                <c:pt idx="84">
                  <c:v>92.14993425840751</c:v>
                </c:pt>
              </c:numCache>
            </c:numRef>
          </c:val>
        </c:ser>
        <c:ser>
          <c:idx val="2"/>
          <c:order val="2"/>
          <c:tx>
            <c:strRef>
              <c:f>Definitive!$R$3</c:f>
              <c:strCache>
                <c:ptCount val="1"/>
                <c:pt idx="0">
                  <c:v>Salzburg</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Definitive!$R$12:$R$96</c:f>
              <c:numCache>
                <c:formatCode>0.00</c:formatCode>
                <c:ptCount val="85"/>
                <c:pt idx="0">
                  <c:v>11.487626692075</c:v>
                </c:pt>
                <c:pt idx="1">
                  <c:v>11.61816159460046</c:v>
                </c:pt>
                <c:pt idx="2">
                  <c:v>11.74712276905706</c:v>
                </c:pt>
                <c:pt idx="3">
                  <c:v>11.87432312119187</c:v>
                </c:pt>
                <c:pt idx="4">
                  <c:v>11.99956640610812</c:v>
                </c:pt>
                <c:pt idx="5">
                  <c:v>12.31219548811034</c:v>
                </c:pt>
                <c:pt idx="6">
                  <c:v>12.63293801315267</c:v>
                </c:pt>
                <c:pt idx="7">
                  <c:v>12.96200361479355</c:v>
                </c:pt>
                <c:pt idx="8">
                  <c:v>13.65892516200666</c:v>
                </c:pt>
                <c:pt idx="9">
                  <c:v>14.38449436189751</c:v>
                </c:pt>
                <c:pt idx="10">
                  <c:v>15.13976310573942</c:v>
                </c:pt>
                <c:pt idx="11">
                  <c:v>15.49967852261996</c:v>
                </c:pt>
                <c:pt idx="12">
                  <c:v>15.86791950291755</c:v>
                </c:pt>
                <c:pt idx="13">
                  <c:v>16.24467120186037</c:v>
                </c:pt>
                <c:pt idx="14">
                  <c:v>16.6233070111056</c:v>
                </c:pt>
                <c:pt idx="15">
                  <c:v>17.01045827703491</c:v>
                </c:pt>
                <c:pt idx="16">
                  <c:v>17.40630632671964</c:v>
                </c:pt>
                <c:pt idx="17">
                  <c:v>18.05281668150632</c:v>
                </c:pt>
                <c:pt idx="18">
                  <c:v>18.721780145624</c:v>
                </c:pt>
                <c:pt idx="19">
                  <c:v>19.41394434241922</c:v>
                </c:pt>
                <c:pt idx="20">
                  <c:v>20.13008107949548</c:v>
                </c:pt>
                <c:pt idx="21">
                  <c:v>20.78601566170419</c:v>
                </c:pt>
                <c:pt idx="22">
                  <c:v>21.46283869008403</c:v>
                </c:pt>
                <c:pt idx="23">
                  <c:v>22.16120396193925</c:v>
                </c:pt>
                <c:pt idx="24">
                  <c:v>22.88178546383685</c:v>
                </c:pt>
                <c:pt idx="25">
                  <c:v>23.6252779883397</c:v>
                </c:pt>
                <c:pt idx="26">
                  <c:v>24.39239776941281</c:v>
                </c:pt>
                <c:pt idx="27">
                  <c:v>25.18714653415615</c:v>
                </c:pt>
                <c:pt idx="28">
                  <c:v>26.00720262192496</c:v>
                </c:pt>
                <c:pt idx="29">
                  <c:v>26.8533580975169</c:v>
                </c:pt>
                <c:pt idx="30">
                  <c:v>27.26142534905309</c:v>
                </c:pt>
                <c:pt idx="31">
                  <c:v>28.01343454261253</c:v>
                </c:pt>
                <c:pt idx="32">
                  <c:v>28.9177859888</c:v>
                </c:pt>
                <c:pt idx="33">
                  <c:v>31.42480914900034</c:v>
                </c:pt>
                <c:pt idx="34">
                  <c:v>32.45807941421859</c:v>
                </c:pt>
                <c:pt idx="35">
                  <c:v>33.49692979055805</c:v>
                </c:pt>
                <c:pt idx="36">
                  <c:v>34.1961089284015</c:v>
                </c:pt>
                <c:pt idx="37">
                  <c:v>34.95912723232793</c:v>
                </c:pt>
                <c:pt idx="38">
                  <c:v>35.21934933116796</c:v>
                </c:pt>
                <c:pt idx="39">
                  <c:v>35.64384706255191</c:v>
                </c:pt>
                <c:pt idx="40">
                  <c:v>36.39291342194034</c:v>
                </c:pt>
                <c:pt idx="41">
                  <c:v>38.24073815141566</c:v>
                </c:pt>
                <c:pt idx="42">
                  <c:v>39.61584140947946</c:v>
                </c:pt>
                <c:pt idx="43">
                  <c:v>40.88439136790243</c:v>
                </c:pt>
                <c:pt idx="44">
                  <c:v>43.86302813507818</c:v>
                </c:pt>
                <c:pt idx="45">
                  <c:v>46.90204360569037</c:v>
                </c:pt>
                <c:pt idx="46">
                  <c:v>48.27818265229528</c:v>
                </c:pt>
                <c:pt idx="47">
                  <c:v>49.67885206554488</c:v>
                </c:pt>
                <c:pt idx="48">
                  <c:v>50.22331347714151</c:v>
                </c:pt>
                <c:pt idx="49">
                  <c:v>50.77374197969117</c:v>
                </c:pt>
                <c:pt idx="50">
                  <c:v>51.33020297025174</c:v>
                </c:pt>
                <c:pt idx="51">
                  <c:v>50.98236321940446</c:v>
                </c:pt>
                <c:pt idx="52">
                  <c:v>50.62073364442093</c:v>
                </c:pt>
                <c:pt idx="53">
                  <c:v>50.24505376297801</c:v>
                </c:pt>
                <c:pt idx="54">
                  <c:v>50.79572053083017</c:v>
                </c:pt>
                <c:pt idx="55">
                  <c:v>51.35242239799076</c:v>
                </c:pt>
                <c:pt idx="56">
                  <c:v>52.87661857180539</c:v>
                </c:pt>
                <c:pt idx="57">
                  <c:v>54.42805586270134</c:v>
                </c:pt>
                <c:pt idx="58">
                  <c:v>56.00714829910443</c:v>
                </c:pt>
                <c:pt idx="59">
                  <c:v>55.6276151707956</c:v>
                </c:pt>
                <c:pt idx="60">
                  <c:v>57.2415097878095</c:v>
                </c:pt>
                <c:pt idx="61">
                  <c:v>58.88409813634502</c:v>
                </c:pt>
                <c:pt idx="62">
                  <c:v>59.52944556002561</c:v>
                </c:pt>
                <c:pt idx="63">
                  <c:v>61.21948412211006</c:v>
                </c:pt>
                <c:pt idx="64">
                  <c:v>58.74345565350152</c:v>
                </c:pt>
                <c:pt idx="65">
                  <c:v>65.46465743324935</c:v>
                </c:pt>
                <c:pt idx="66">
                  <c:v>67.69249179417311</c:v>
                </c:pt>
                <c:pt idx="67">
                  <c:v>69.99349791911677</c:v>
                </c:pt>
                <c:pt idx="68">
                  <c:v>72.37001957874747</c:v>
                </c:pt>
                <c:pt idx="69">
                  <c:v>74.82447422944824</c:v>
                </c:pt>
                <c:pt idx="70">
                  <c:v>77.35935529673415</c:v>
                </c:pt>
                <c:pt idx="71">
                  <c:v>79.9772345286193</c:v>
                </c:pt>
                <c:pt idx="72">
                  <c:v>82.68076442105845</c:v>
                </c:pt>
                <c:pt idx="73">
                  <c:v>85.47268071764948</c:v>
                </c:pt>
                <c:pt idx="74">
                  <c:v>85.71268639433407</c:v>
                </c:pt>
                <c:pt idx="75">
                  <c:v>89.94606538635272</c:v>
                </c:pt>
                <c:pt idx="76">
                  <c:v>91.8329450102819</c:v>
                </c:pt>
                <c:pt idx="77">
                  <c:v>95.24962338146418</c:v>
                </c:pt>
                <c:pt idx="78">
                  <c:v>96.28127922956815</c:v>
                </c:pt>
                <c:pt idx="79">
                  <c:v>99.09440107857189</c:v>
                </c:pt>
                <c:pt idx="80">
                  <c:v>105.1858574988559</c:v>
                </c:pt>
                <c:pt idx="81">
                  <c:v>108.4652423099672</c:v>
                </c:pt>
                <c:pt idx="82">
                  <c:v>113.7916206870555</c:v>
                </c:pt>
                <c:pt idx="83">
                  <c:v>120.7332681897337</c:v>
                </c:pt>
                <c:pt idx="84">
                  <c:v>120.2105794535816</c:v>
                </c:pt>
              </c:numCache>
            </c:numRef>
          </c:val>
        </c:ser>
        <c:ser>
          <c:idx val="3"/>
          <c:order val="3"/>
          <c:tx>
            <c:strRef>
              <c:f>Definitive!$V$3</c:f>
              <c:strCache>
                <c:ptCount val="1"/>
                <c:pt idx="0">
                  <c:v>Graz</c:v>
                </c:pt>
              </c:strCache>
            </c:strRef>
          </c:tx>
          <c:spPr>
            <a:ln w="12700">
              <a:solidFill>
                <a:srgbClr val="00FFFF"/>
              </a:solidFill>
              <a:prstDash val="solid"/>
            </a:ln>
          </c:spPr>
          <c:marker>
            <c:symbol val="x"/>
            <c:size val="5"/>
            <c:spPr>
              <a:noFill/>
              <a:ln>
                <a:solidFill>
                  <a:srgbClr val="00FFFF"/>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Definitive!$V$12:$V$96</c:f>
              <c:numCache>
                <c:formatCode>0.00</c:formatCode>
                <c:ptCount val="85"/>
                <c:pt idx="0">
                  <c:v>29</c:v>
                </c:pt>
                <c:pt idx="1">
                  <c:v>28.8583786340665</c:v>
                </c:pt>
                <c:pt idx="2">
                  <c:v>29.00593230714414</c:v>
                </c:pt>
                <c:pt idx="3">
                  <c:v>28.71250951060852</c:v>
                </c:pt>
                <c:pt idx="4">
                  <c:v>29</c:v>
                </c:pt>
                <c:pt idx="5">
                  <c:v>28.69289342234178</c:v>
                </c:pt>
                <c:pt idx="6">
                  <c:v>28.35987920563855</c:v>
                </c:pt>
                <c:pt idx="7">
                  <c:v>28.0</c:v>
                </c:pt>
                <c:pt idx="8">
                  <c:v>28.01214679931625</c:v>
                </c:pt>
                <c:pt idx="9">
                  <c:v>28.01231723206804</c:v>
                </c:pt>
                <c:pt idx="10">
                  <c:v>28.0</c:v>
                </c:pt>
                <c:pt idx="11">
                  <c:v>28.65152118178777</c:v>
                </c:pt>
                <c:pt idx="12">
                  <c:v>29.31807308721762</c:v>
                </c:pt>
                <c:pt idx="13">
                  <c:v>30.0</c:v>
                </c:pt>
                <c:pt idx="14">
                  <c:v>30.3327016190746</c:v>
                </c:pt>
                <c:pt idx="15">
                  <c:v>30.66607496193341</c:v>
                </c:pt>
                <c:pt idx="16">
                  <c:v>31.0</c:v>
                </c:pt>
                <c:pt idx="17">
                  <c:v>31.7553323114349</c:v>
                </c:pt>
                <c:pt idx="18">
                  <c:v>32.40252588678481</c:v>
                </c:pt>
                <c:pt idx="19">
                  <c:v>32.69720445150588</c:v>
                </c:pt>
                <c:pt idx="20">
                  <c:v>33.0</c:v>
                </c:pt>
                <c:pt idx="21">
                  <c:v>34.89177123972767</c:v>
                </c:pt>
                <c:pt idx="22">
                  <c:v>36.84873094499257</c:v>
                </c:pt>
                <c:pt idx="23">
                  <c:v>38.87278884038991</c:v>
                </c:pt>
                <c:pt idx="24">
                  <c:v>40.96590623961026</c:v>
                </c:pt>
                <c:pt idx="25">
                  <c:v>43.13009737272017</c:v>
                </c:pt>
                <c:pt idx="26">
                  <c:v>45.36743074649596</c:v>
                </c:pt>
                <c:pt idx="27">
                  <c:v>46.28015325667087</c:v>
                </c:pt>
                <c:pt idx="28">
                  <c:v>47.21119282952306</c:v>
                </c:pt>
                <c:pt idx="29">
                  <c:v>48.160916054014</c:v>
                </c:pt>
                <c:pt idx="30">
                  <c:v>49.1735859235558</c:v>
                </c:pt>
                <c:pt idx="31">
                  <c:v>50.44408421109765</c:v>
                </c:pt>
                <c:pt idx="32">
                  <c:v>52.7505720889217</c:v>
                </c:pt>
                <c:pt idx="33">
                  <c:v>56.00000000000001</c:v>
                </c:pt>
                <c:pt idx="34">
                  <c:v>57.43051777923851</c:v>
                </c:pt>
                <c:pt idx="35">
                  <c:v>58.2441990667872</c:v>
                </c:pt>
                <c:pt idx="36">
                  <c:v>59.15505814447642</c:v>
                </c:pt>
                <c:pt idx="37">
                  <c:v>59.18098038321742</c:v>
                </c:pt>
                <c:pt idx="38">
                  <c:v>59.48521144572285</c:v>
                </c:pt>
                <c:pt idx="39">
                  <c:v>60.33610271463484</c:v>
                </c:pt>
                <c:pt idx="40">
                  <c:v>63.03674987979809</c:v>
                </c:pt>
                <c:pt idx="41">
                  <c:v>65.26221303390028</c:v>
                </c:pt>
                <c:pt idx="42">
                  <c:v>66.0</c:v>
                </c:pt>
                <c:pt idx="43">
                  <c:v>71.0</c:v>
                </c:pt>
                <c:pt idx="44">
                  <c:v>78.0</c:v>
                </c:pt>
                <c:pt idx="45">
                  <c:v>84.0</c:v>
                </c:pt>
                <c:pt idx="46">
                  <c:v>87.00000000000001</c:v>
                </c:pt>
                <c:pt idx="47">
                  <c:v>89.0</c:v>
                </c:pt>
                <c:pt idx="48">
                  <c:v>89.99999999999998</c:v>
                </c:pt>
                <c:pt idx="49">
                  <c:v>89.0</c:v>
                </c:pt>
                <c:pt idx="50">
                  <c:v>88.0</c:v>
                </c:pt>
                <c:pt idx="51">
                  <c:v>87.0</c:v>
                </c:pt>
                <c:pt idx="52">
                  <c:v>86.0</c:v>
                </c:pt>
                <c:pt idx="53">
                  <c:v>84.0</c:v>
                </c:pt>
                <c:pt idx="54">
                  <c:v>84.0</c:v>
                </c:pt>
                <c:pt idx="55">
                  <c:v>84.0</c:v>
                </c:pt>
                <c:pt idx="56">
                  <c:v>85.0</c:v>
                </c:pt>
                <c:pt idx="57">
                  <c:v>85.0</c:v>
                </c:pt>
                <c:pt idx="58">
                  <c:v>88.0</c:v>
                </c:pt>
                <c:pt idx="59">
                  <c:v>90.0</c:v>
                </c:pt>
                <c:pt idx="60">
                  <c:v>91.0</c:v>
                </c:pt>
                <c:pt idx="61">
                  <c:v>93.0</c:v>
                </c:pt>
                <c:pt idx="62">
                  <c:v>93.0</c:v>
                </c:pt>
                <c:pt idx="63">
                  <c:v>93.0</c:v>
                </c:pt>
                <c:pt idx="64">
                  <c:v>93.0</c:v>
                </c:pt>
                <c:pt idx="65">
                  <c:v>96.43824339597728</c:v>
                </c:pt>
                <c:pt idx="66">
                  <c:v>95.64652575988462</c:v>
                </c:pt>
                <c:pt idx="67">
                  <c:v>96.67980186438761</c:v>
                </c:pt>
                <c:pt idx="68">
                  <c:v>97.10469949320003</c:v>
                </c:pt>
                <c:pt idx="69">
                  <c:v>100.0043124976</c:v>
                </c:pt>
                <c:pt idx="70">
                  <c:v>101.686574241718</c:v>
                </c:pt>
                <c:pt idx="71">
                  <c:v>105.2567956078338</c:v>
                </c:pt>
                <c:pt idx="72">
                  <c:v>106.9755701607462</c:v>
                </c:pt>
                <c:pt idx="73">
                  <c:v>109.1572229884479</c:v>
                </c:pt>
                <c:pt idx="74">
                  <c:v>109.7637584875765</c:v>
                </c:pt>
                <c:pt idx="75">
                  <c:v>112.6927008655596</c:v>
                </c:pt>
                <c:pt idx="76">
                  <c:v>113.536939439578</c:v>
                </c:pt>
                <c:pt idx="77">
                  <c:v>117.7078375008683</c:v>
                </c:pt>
                <c:pt idx="78">
                  <c:v>118.0</c:v>
                </c:pt>
                <c:pt idx="79">
                  <c:v>120.6938147730405</c:v>
                </c:pt>
                <c:pt idx="80">
                  <c:v>127.7636259480915</c:v>
                </c:pt>
                <c:pt idx="81">
                  <c:v>130.9559284647057</c:v>
                </c:pt>
                <c:pt idx="82">
                  <c:v>136.8196728958626</c:v>
                </c:pt>
                <c:pt idx="83">
                  <c:v>144.7313019583245</c:v>
                </c:pt>
                <c:pt idx="84">
                  <c:v>142.7036195514333</c:v>
                </c:pt>
              </c:numCache>
            </c:numRef>
          </c:val>
        </c:ser>
        <c:ser>
          <c:idx val="4"/>
          <c:order val="4"/>
          <c:tx>
            <c:strRef>
              <c:f>Definitive!$Z$3</c:f>
              <c:strCache>
                <c:ptCount val="1"/>
                <c:pt idx="0">
                  <c:v>Klagenfurt</c:v>
                </c:pt>
              </c:strCache>
            </c:strRef>
          </c:tx>
          <c:spPr>
            <a:ln w="12700">
              <a:solidFill>
                <a:srgbClr val="800080"/>
              </a:solidFill>
              <a:prstDash val="solid"/>
            </a:ln>
          </c:spPr>
          <c:marker>
            <c:symbol val="star"/>
            <c:size val="5"/>
            <c:spPr>
              <a:noFill/>
              <a:ln>
                <a:solidFill>
                  <a:srgbClr val="800080"/>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Definitive!$Z$12:$Z$96</c:f>
              <c:numCache>
                <c:formatCode>0.00</c:formatCode>
                <c:ptCount val="85"/>
                <c:pt idx="0">
                  <c:v>17.10075402920456</c:v>
                </c:pt>
                <c:pt idx="1">
                  <c:v>17.18473637825519</c:v>
                </c:pt>
                <c:pt idx="2">
                  <c:v>17.26463831144167</c:v>
                </c:pt>
                <c:pt idx="3">
                  <c:v>17.34025001206803</c:v>
                </c:pt>
                <c:pt idx="4">
                  <c:v>17.41135462088468</c:v>
                </c:pt>
                <c:pt idx="5">
                  <c:v>17.75100822582015</c:v>
                </c:pt>
                <c:pt idx="6">
                  <c:v>18.09724239136498</c:v>
                </c:pt>
                <c:pt idx="7">
                  <c:v>18.45018357649198</c:v>
                </c:pt>
                <c:pt idx="8">
                  <c:v>19.31815268476306</c:v>
                </c:pt>
                <c:pt idx="9">
                  <c:v>20.2145549599815</c:v>
                </c:pt>
                <c:pt idx="10">
                  <c:v>21.1402042563568</c:v>
                </c:pt>
                <c:pt idx="11">
                  <c:v>21.50469588917085</c:v>
                </c:pt>
                <c:pt idx="12">
                  <c:v>21.87515397816375</c:v>
                </c:pt>
                <c:pt idx="13">
                  <c:v>22.25166796357465</c:v>
                </c:pt>
                <c:pt idx="14">
                  <c:v>22.62505202291553</c:v>
                </c:pt>
                <c:pt idx="15">
                  <c:v>23.00428238316379</c:v>
                </c:pt>
                <c:pt idx="16">
                  <c:v>23.38943944273425</c:v>
                </c:pt>
                <c:pt idx="17">
                  <c:v>24.10342057365984</c:v>
                </c:pt>
                <c:pt idx="18">
                  <c:v>24.83712727637601</c:v>
                </c:pt>
                <c:pt idx="19">
                  <c:v>25.59107428400193</c:v>
                </c:pt>
                <c:pt idx="20">
                  <c:v>26.36578927329277</c:v>
                </c:pt>
                <c:pt idx="21">
                  <c:v>27.05123006850136</c:v>
                </c:pt>
                <c:pt idx="22">
                  <c:v>27.75386328974849</c:v>
                </c:pt>
                <c:pt idx="23">
                  <c:v>28.47410940087181</c:v>
                </c:pt>
                <c:pt idx="24">
                  <c:v>29.21239895733666</c:v>
                </c:pt>
                <c:pt idx="25">
                  <c:v>29.96917284495657</c:v>
                </c:pt>
                <c:pt idx="26">
                  <c:v>30.7448825241958</c:v>
                </c:pt>
                <c:pt idx="27">
                  <c:v>31.54407731918375</c:v>
                </c:pt>
                <c:pt idx="28">
                  <c:v>32.3633161925639</c:v>
                </c:pt>
                <c:pt idx="29">
                  <c:v>33.20308932143838</c:v>
                </c:pt>
                <c:pt idx="30">
                  <c:v>33.49260786050776</c:v>
                </c:pt>
                <c:pt idx="31">
                  <c:v>34.19694257565231</c:v>
                </c:pt>
                <c:pt idx="32">
                  <c:v>35.07571039759362</c:v>
                </c:pt>
                <c:pt idx="33">
                  <c:v>37.87342666378516</c:v>
                </c:pt>
                <c:pt idx="34">
                  <c:v>38.86917165816787</c:v>
                </c:pt>
                <c:pt idx="35">
                  <c:v>39.85731007106913</c:v>
                </c:pt>
                <c:pt idx="36">
                  <c:v>40.4296693413819</c:v>
                </c:pt>
                <c:pt idx="37">
                  <c:v>41.0680984725308</c:v>
                </c:pt>
                <c:pt idx="38">
                  <c:v>41.10984662196513</c:v>
                </c:pt>
                <c:pt idx="39">
                  <c:v>41.3399184071453</c:v>
                </c:pt>
                <c:pt idx="40">
                  <c:v>41.93941643015514</c:v>
                </c:pt>
                <c:pt idx="41">
                  <c:v>43.78772086894494</c:v>
                </c:pt>
                <c:pt idx="42">
                  <c:v>45.07289713225332</c:v>
                </c:pt>
                <c:pt idx="43">
                  <c:v>46.21943601395042</c:v>
                </c:pt>
                <c:pt idx="44">
                  <c:v>49.27041615976834</c:v>
                </c:pt>
                <c:pt idx="45">
                  <c:v>52.34797683562189</c:v>
                </c:pt>
                <c:pt idx="46">
                  <c:v>53.54014761513372</c:v>
                </c:pt>
                <c:pt idx="47">
                  <c:v>54.7420072800861</c:v>
                </c:pt>
                <c:pt idx="48">
                  <c:v>54.9889014080006</c:v>
                </c:pt>
                <c:pt idx="49">
                  <c:v>55.23690906304766</c:v>
                </c:pt>
                <c:pt idx="50">
                  <c:v>55.48603526739083</c:v>
                </c:pt>
                <c:pt idx="51">
                  <c:v>54.75845550328557</c:v>
                </c:pt>
                <c:pt idx="52">
                  <c:v>54.02318410401079</c:v>
                </c:pt>
                <c:pt idx="53">
                  <c:v>53.28016648882577</c:v>
                </c:pt>
                <c:pt idx="54">
                  <c:v>53.52046750981491</c:v>
                </c:pt>
                <c:pt idx="55">
                  <c:v>53.76185232209996</c:v>
                </c:pt>
                <c:pt idx="56">
                  <c:v>55.00440592139341</c:v>
                </c:pt>
                <c:pt idx="57">
                  <c:v>56.2570741131328</c:v>
                </c:pt>
                <c:pt idx="58">
                  <c:v>57.51992285854229</c:v>
                </c:pt>
                <c:pt idx="59">
                  <c:v>56.76567304229407</c:v>
                </c:pt>
                <c:pt idx="60">
                  <c:v>58.03993872556842</c:v>
                </c:pt>
                <c:pt idx="61">
                  <c:v>59.32454395136592</c:v>
                </c:pt>
                <c:pt idx="62">
                  <c:v>59.59210596216061</c:v>
                </c:pt>
                <c:pt idx="63">
                  <c:v>60.89295876195014</c:v>
                </c:pt>
                <c:pt idx="64">
                  <c:v>58.05737787173921</c:v>
                </c:pt>
                <c:pt idx="65">
                  <c:v>64.2873229680774</c:v>
                </c:pt>
                <c:pt idx="66">
                  <c:v>66.05100926663998</c:v>
                </c:pt>
                <c:pt idx="67">
                  <c:v>67.86051797803263</c:v>
                </c:pt>
                <c:pt idx="68">
                  <c:v>69.7169979398172</c:v>
                </c:pt>
                <c:pt idx="69">
                  <c:v>71.62162607714144</c:v>
                </c:pt>
                <c:pt idx="70">
                  <c:v>73.57560807671437</c:v>
                </c:pt>
                <c:pt idx="71">
                  <c:v>75.58017907672122</c:v>
                </c:pt>
                <c:pt idx="72">
                  <c:v>77.63660437305158</c:v>
                </c:pt>
                <c:pt idx="73">
                  <c:v>79.74618014222142</c:v>
                </c:pt>
                <c:pt idx="74">
                  <c:v>79.45993153476913</c:v>
                </c:pt>
                <c:pt idx="75">
                  <c:v>82.85252819284327</c:v>
                </c:pt>
                <c:pt idx="76">
                  <c:v>84.05094918191012</c:v>
                </c:pt>
                <c:pt idx="77">
                  <c:v>86.62193733971051</c:v>
                </c:pt>
                <c:pt idx="78">
                  <c:v>87.00155054767618</c:v>
                </c:pt>
                <c:pt idx="79">
                  <c:v>88.97229094386051</c:v>
                </c:pt>
                <c:pt idx="80">
                  <c:v>93.83903288998545</c:v>
                </c:pt>
                <c:pt idx="81">
                  <c:v>96.1473408883973</c:v>
                </c:pt>
                <c:pt idx="82">
                  <c:v>100.2253277392377</c:v>
                </c:pt>
                <c:pt idx="83">
                  <c:v>105.6609897197001</c:v>
                </c:pt>
                <c:pt idx="84">
                  <c:v>104.532400413178</c:v>
                </c:pt>
              </c:numCache>
            </c:numRef>
          </c:val>
        </c:ser>
        <c:ser>
          <c:idx val="17"/>
          <c:order val="5"/>
          <c:tx>
            <c:strRef>
              <c:f>Definitive!$AB$3</c:f>
              <c:strCache>
                <c:ptCount val="1"/>
                <c:pt idx="0">
                  <c:v>Innsbruck</c:v>
                </c:pt>
              </c:strCache>
            </c:strRef>
          </c:tx>
          <c:spPr>
            <a:ln w="12700">
              <a:solidFill>
                <a:srgbClr val="33CCCC"/>
              </a:solidFill>
              <a:prstDash val="solid"/>
            </a:ln>
          </c:spPr>
          <c:marker>
            <c:symbol val="dash"/>
            <c:size val="5"/>
            <c:spPr>
              <a:noFill/>
              <a:ln>
                <a:solidFill>
                  <a:srgbClr val="33CCCC"/>
                </a:solidFill>
                <a:prstDash val="solid"/>
              </a:ln>
            </c:spPr>
          </c:marker>
          <c:val>
            <c:numRef>
              <c:f>Definitive!$AB$12:$AB$96</c:f>
              <c:numCache>
                <c:formatCode>0.00</c:formatCode>
                <c:ptCount val="85"/>
                <c:pt idx="0">
                  <c:v>26.97</c:v>
                </c:pt>
                <c:pt idx="1">
                  <c:v>26.83829212968185</c:v>
                </c:pt>
                <c:pt idx="2">
                  <c:v>26.97551704564405</c:v>
                </c:pt>
                <c:pt idx="3">
                  <c:v>26.70263384486593</c:v>
                </c:pt>
                <c:pt idx="4">
                  <c:v>26.97</c:v>
                </c:pt>
                <c:pt idx="5">
                  <c:v>26.68439088277786</c:v>
                </c:pt>
                <c:pt idx="6">
                  <c:v>26.37468766124385</c:v>
                </c:pt>
                <c:pt idx="7">
                  <c:v>26.04000000000001</c:v>
                </c:pt>
                <c:pt idx="8">
                  <c:v>26.05129652336412</c:v>
                </c:pt>
                <c:pt idx="9">
                  <c:v>26.05145502582328</c:v>
                </c:pt>
                <c:pt idx="10">
                  <c:v>26.04000000000001</c:v>
                </c:pt>
                <c:pt idx="11">
                  <c:v>26.64591469906263</c:v>
                </c:pt>
                <c:pt idx="12">
                  <c:v>27.26580797111238</c:v>
                </c:pt>
                <c:pt idx="13">
                  <c:v>27.9</c:v>
                </c:pt>
                <c:pt idx="14">
                  <c:v>28.20941250573938</c:v>
                </c:pt>
                <c:pt idx="15">
                  <c:v>28.51944971459807</c:v>
                </c:pt>
                <c:pt idx="16">
                  <c:v>28.83</c:v>
                </c:pt>
                <c:pt idx="17">
                  <c:v>29.53245904963446</c:v>
                </c:pt>
                <c:pt idx="18">
                  <c:v>30.13434907470988</c:v>
                </c:pt>
                <c:pt idx="19">
                  <c:v>30.40840013990046</c:v>
                </c:pt>
                <c:pt idx="20">
                  <c:v>30.69</c:v>
                </c:pt>
                <c:pt idx="21">
                  <c:v>32.44934725294674</c:v>
                </c:pt>
                <c:pt idx="22">
                  <c:v>34.2693197788431</c:v>
                </c:pt>
                <c:pt idx="23">
                  <c:v>36.15169362156262</c:v>
                </c:pt>
                <c:pt idx="24">
                  <c:v>38.09829280283754</c:v>
                </c:pt>
                <c:pt idx="25">
                  <c:v>40.11099055662976</c:v>
                </c:pt>
                <c:pt idx="26">
                  <c:v>42.19171059424125</c:v>
                </c:pt>
                <c:pt idx="27">
                  <c:v>43.04054252870392</c:v>
                </c:pt>
                <c:pt idx="28">
                  <c:v>43.90640933145645</c:v>
                </c:pt>
                <c:pt idx="29">
                  <c:v>44.78965193023303</c:v>
                </c:pt>
                <c:pt idx="30">
                  <c:v>45.7314349089069</c:v>
                </c:pt>
                <c:pt idx="31">
                  <c:v>46.91299831632081</c:v>
                </c:pt>
                <c:pt idx="32">
                  <c:v>49.0580320426972</c:v>
                </c:pt>
                <c:pt idx="33">
                  <c:v>52.08000000000001</c:v>
                </c:pt>
                <c:pt idx="34">
                  <c:v>53.41038153469182</c:v>
                </c:pt>
                <c:pt idx="35">
                  <c:v>54.1671051321121</c:v>
                </c:pt>
                <c:pt idx="36">
                  <c:v>55.01420407436308</c:v>
                </c:pt>
                <c:pt idx="37">
                  <c:v>55.0383117563922</c:v>
                </c:pt>
                <c:pt idx="38">
                  <c:v>55.32124664452225</c:v>
                </c:pt>
                <c:pt idx="39">
                  <c:v>56.11257552461041</c:v>
                </c:pt>
                <c:pt idx="40">
                  <c:v>58.62417738821223</c:v>
                </c:pt>
                <c:pt idx="41">
                  <c:v>60.69385812152726</c:v>
                </c:pt>
                <c:pt idx="42">
                  <c:v>61.38</c:v>
                </c:pt>
                <c:pt idx="43">
                  <c:v>66.03</c:v>
                </c:pt>
                <c:pt idx="44">
                  <c:v>72.54</c:v>
                </c:pt>
                <c:pt idx="45">
                  <c:v>78.12</c:v>
                </c:pt>
                <c:pt idx="46">
                  <c:v>80.91</c:v>
                </c:pt>
                <c:pt idx="47">
                  <c:v>82.77000000000001</c:v>
                </c:pt>
                <c:pt idx="48">
                  <c:v>83.69999999999998</c:v>
                </c:pt>
                <c:pt idx="49">
                  <c:v>82.77000000000001</c:v>
                </c:pt>
                <c:pt idx="50">
                  <c:v>81.84</c:v>
                </c:pt>
                <c:pt idx="51">
                  <c:v>80.91</c:v>
                </c:pt>
                <c:pt idx="52">
                  <c:v>79.98</c:v>
                </c:pt>
                <c:pt idx="53">
                  <c:v>78.12</c:v>
                </c:pt>
                <c:pt idx="54">
                  <c:v>78.12</c:v>
                </c:pt>
                <c:pt idx="55">
                  <c:v>78.12</c:v>
                </c:pt>
                <c:pt idx="56">
                  <c:v>79.05</c:v>
                </c:pt>
                <c:pt idx="57">
                  <c:v>79.05</c:v>
                </c:pt>
                <c:pt idx="58">
                  <c:v>81.84</c:v>
                </c:pt>
                <c:pt idx="59">
                  <c:v>83.7</c:v>
                </c:pt>
                <c:pt idx="60">
                  <c:v>84.63000000000001</c:v>
                </c:pt>
                <c:pt idx="61">
                  <c:v>86.49</c:v>
                </c:pt>
                <c:pt idx="62">
                  <c:v>86.49</c:v>
                </c:pt>
                <c:pt idx="63">
                  <c:v>86.49</c:v>
                </c:pt>
                <c:pt idx="64">
                  <c:v>86.49</c:v>
                </c:pt>
                <c:pt idx="65">
                  <c:v>89.68756635825888</c:v>
                </c:pt>
                <c:pt idx="66">
                  <c:v>88.9512689566927</c:v>
                </c:pt>
                <c:pt idx="67">
                  <c:v>89.91221573388048</c:v>
                </c:pt>
                <c:pt idx="68">
                  <c:v>90.30737052867603</c:v>
                </c:pt>
                <c:pt idx="69">
                  <c:v>93.00401062276797</c:v>
                </c:pt>
                <c:pt idx="70">
                  <c:v>94.56851404479775</c:v>
                </c:pt>
                <c:pt idx="71">
                  <c:v>97.8888199152854</c:v>
                </c:pt>
                <c:pt idx="72">
                  <c:v>99.48728024949397</c:v>
                </c:pt>
                <c:pt idx="73">
                  <c:v>101.5162173792565</c:v>
                </c:pt>
                <c:pt idx="74">
                  <c:v>102.0802953934461</c:v>
                </c:pt>
                <c:pt idx="75">
                  <c:v>104.8042118049705</c:v>
                </c:pt>
                <c:pt idx="76">
                  <c:v>105.5893536788075</c:v>
                </c:pt>
                <c:pt idx="77">
                  <c:v>109.4682888758075</c:v>
                </c:pt>
                <c:pt idx="78">
                  <c:v>109.74</c:v>
                </c:pt>
                <c:pt idx="79">
                  <c:v>112.2452477389276</c:v>
                </c:pt>
                <c:pt idx="80">
                  <c:v>118.8201721317251</c:v>
                </c:pt>
                <c:pt idx="81">
                  <c:v>121.7890134721763</c:v>
                </c:pt>
                <c:pt idx="82">
                  <c:v>127.2422957931522</c:v>
                </c:pt>
                <c:pt idx="83">
                  <c:v>134.6001108212417</c:v>
                </c:pt>
                <c:pt idx="84">
                  <c:v>132.714366182833</c:v>
                </c:pt>
              </c:numCache>
            </c:numRef>
          </c:val>
        </c:ser>
        <c:ser>
          <c:idx val="5"/>
          <c:order val="6"/>
          <c:tx>
            <c:strRef>
              <c:f>Definitive!$AF$3</c:f>
              <c:strCache>
                <c:ptCount val="1"/>
                <c:pt idx="0">
                  <c:v>Laibach</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Definitive!$AF$12:$AF$96</c:f>
              <c:numCache>
                <c:formatCode>0.00</c:formatCode>
                <c:ptCount val="85"/>
                <c:pt idx="0">
                  <c:v>22.2944658621808</c:v>
                </c:pt>
                <c:pt idx="1">
                  <c:v>22.27216053824618</c:v>
                </c:pt>
                <c:pt idx="2">
                  <c:v>22.24408884942861</c:v>
                </c:pt>
                <c:pt idx="3">
                  <c:v>22.21008159547927</c:v>
                </c:pt>
                <c:pt idx="4">
                  <c:v>22.1699657789457</c:v>
                </c:pt>
                <c:pt idx="5">
                  <c:v>22.46948660695306</c:v>
                </c:pt>
                <c:pt idx="6">
                  <c:v>22.77299706534304</c:v>
                </c:pt>
                <c:pt idx="7">
                  <c:v>23.08054933322769</c:v>
                </c:pt>
                <c:pt idx="8">
                  <c:v>24.02418736490839</c:v>
                </c:pt>
                <c:pt idx="9">
                  <c:v>24.99107621522647</c:v>
                </c:pt>
                <c:pt idx="10">
                  <c:v>25.98170313504845</c:v>
                </c:pt>
                <c:pt idx="11">
                  <c:v>26.27419416368516</c:v>
                </c:pt>
                <c:pt idx="12">
                  <c:v>26.56959172026878</c:v>
                </c:pt>
                <c:pt idx="13">
                  <c:v>26.86791685155654</c:v>
                </c:pt>
                <c:pt idx="14">
                  <c:v>27.15805564415769</c:v>
                </c:pt>
                <c:pt idx="15">
                  <c:v>27.45082745031772</c:v>
                </c:pt>
                <c:pt idx="16">
                  <c:v>27.74624558677446</c:v>
                </c:pt>
                <c:pt idx="17">
                  <c:v>28.42501834965568</c:v>
                </c:pt>
                <c:pt idx="18">
                  <c:v>29.11797041227453</c:v>
                </c:pt>
                <c:pt idx="19">
                  <c:v>29.82537532507307</c:v>
                </c:pt>
                <c:pt idx="20">
                  <c:v>30.54751166824529</c:v>
                </c:pt>
                <c:pt idx="21">
                  <c:v>31.15729478686695</c:v>
                </c:pt>
                <c:pt idx="22">
                  <c:v>31.77853209292244</c:v>
                </c:pt>
                <c:pt idx="23">
                  <c:v>32.4114305248176</c:v>
                </c:pt>
                <c:pt idx="24">
                  <c:v>33.05620065971488</c:v>
                </c:pt>
                <c:pt idx="25">
                  <c:v>33.71305677625291</c:v>
                </c:pt>
                <c:pt idx="26">
                  <c:v>34.38221691833121</c:v>
                </c:pt>
                <c:pt idx="27">
                  <c:v>35.06844663730954</c:v>
                </c:pt>
                <c:pt idx="28">
                  <c:v>35.76756536375649</c:v>
                </c:pt>
                <c:pt idx="29">
                  <c:v>36.4798059443692</c:v>
                </c:pt>
                <c:pt idx="30">
                  <c:v>36.58142785059332</c:v>
                </c:pt>
                <c:pt idx="31">
                  <c:v>37.13099865267085</c:v>
                </c:pt>
                <c:pt idx="32">
                  <c:v>37.86112278963731</c:v>
                </c:pt>
                <c:pt idx="33">
                  <c:v>40.64052189032385</c:v>
                </c:pt>
                <c:pt idx="34">
                  <c:v>41.46365897745382</c:v>
                </c:pt>
                <c:pt idx="35">
                  <c:v>42.26763868413734</c:v>
                </c:pt>
                <c:pt idx="36">
                  <c:v>42.62239533872654</c:v>
                </c:pt>
                <c:pt idx="37">
                  <c:v>43.0407589574015</c:v>
                </c:pt>
                <c:pt idx="38">
                  <c:v>42.8310622227955</c:v>
                </c:pt>
                <c:pt idx="39">
                  <c:v>42.81739746358111</c:v>
                </c:pt>
                <c:pt idx="40">
                  <c:v>43.18278986931027</c:v>
                </c:pt>
                <c:pt idx="41">
                  <c:v>44.82066721736847</c:v>
                </c:pt>
                <c:pt idx="42">
                  <c:v>45.86475868836484</c:v>
                </c:pt>
                <c:pt idx="43">
                  <c:v>46.75477197254435</c:v>
                </c:pt>
                <c:pt idx="44">
                  <c:v>49.54789340172209</c:v>
                </c:pt>
                <c:pt idx="45">
                  <c:v>52.3331080516996</c:v>
                </c:pt>
                <c:pt idx="46">
                  <c:v>53.2100728350014</c:v>
                </c:pt>
                <c:pt idx="47">
                  <c:v>54.08448140555213</c:v>
                </c:pt>
                <c:pt idx="48">
                  <c:v>54.00881610965016</c:v>
                </c:pt>
                <c:pt idx="49">
                  <c:v>53.93325667104504</c:v>
                </c:pt>
                <c:pt idx="50">
                  <c:v>53.85780294164028</c:v>
                </c:pt>
                <c:pt idx="51">
                  <c:v>52.83890293541413</c:v>
                </c:pt>
                <c:pt idx="52">
                  <c:v>51.82274843946444</c:v>
                </c:pt>
                <c:pt idx="53">
                  <c:v>50.80933376599157</c:v>
                </c:pt>
                <c:pt idx="54">
                  <c:v>50.73825046863761</c:v>
                </c:pt>
                <c:pt idx="55">
                  <c:v>50.6672666182708</c:v>
                </c:pt>
                <c:pt idx="56">
                  <c:v>51.53335211420284</c:v>
                </c:pt>
                <c:pt idx="57">
                  <c:v>52.39691509855688</c:v>
                </c:pt>
                <c:pt idx="58">
                  <c:v>53.25796093427052</c:v>
                </c:pt>
                <c:pt idx="59">
                  <c:v>52.25040894061937</c:v>
                </c:pt>
                <c:pt idx="60">
                  <c:v>53.1090472201446</c:v>
                </c:pt>
                <c:pt idx="61">
                  <c:v>53.9651807270897</c:v>
                </c:pt>
                <c:pt idx="62">
                  <c:v>53.88968233527746</c:v>
                </c:pt>
                <c:pt idx="63">
                  <c:v>54.7421221460057</c:v>
                </c:pt>
                <c:pt idx="64">
                  <c:v>51.88593323129226</c:v>
                </c:pt>
                <c:pt idx="65">
                  <c:v>57.11566256060536</c:v>
                </c:pt>
                <c:pt idx="66">
                  <c:v>58.33739045155612</c:v>
                </c:pt>
                <c:pt idx="67">
                  <c:v>59.5830009605909</c:v>
                </c:pt>
                <c:pt idx="68">
                  <c:v>60.85293691839091</c:v>
                </c:pt>
                <c:pt idx="69">
                  <c:v>62.14764908579201</c:v>
                </c:pt>
                <c:pt idx="70">
                  <c:v>63.46759629233796</c:v>
                </c:pt>
                <c:pt idx="71">
                  <c:v>64.81324557721033</c:v>
                </c:pt>
                <c:pt idx="72">
                  <c:v>66.18507233257529</c:v>
                </c:pt>
                <c:pt idx="73">
                  <c:v>67.58356044938796</c:v>
                </c:pt>
                <c:pt idx="74">
                  <c:v>66.9448275663677</c:v>
                </c:pt>
                <c:pt idx="75">
                  <c:v>69.39245756246626</c:v>
                </c:pt>
                <c:pt idx="76">
                  <c:v>69.98207060968571</c:v>
                </c:pt>
                <c:pt idx="77">
                  <c:v>71.69844241575177</c:v>
                </c:pt>
                <c:pt idx="78">
                  <c:v>71.58903094394227</c:v>
                </c:pt>
                <c:pt idx="79">
                  <c:v>72.77997915607767</c:v>
                </c:pt>
                <c:pt idx="80">
                  <c:v>76.30945280468055</c:v>
                </c:pt>
                <c:pt idx="81">
                  <c:v>77.72661530405018</c:v>
                </c:pt>
                <c:pt idx="82">
                  <c:v>80.5466766702579</c:v>
                </c:pt>
                <c:pt idx="83">
                  <c:v>84.4155546106707</c:v>
                </c:pt>
                <c:pt idx="84">
                  <c:v>83.02261141567825</c:v>
                </c:pt>
              </c:numCache>
            </c:numRef>
          </c:val>
        </c:ser>
        <c:ser>
          <c:idx val="16"/>
          <c:order val="7"/>
          <c:tx>
            <c:strRef>
              <c:f>Definitive!$AJ$3</c:f>
              <c:strCache>
                <c:ptCount val="1"/>
                <c:pt idx="0">
                  <c:v>Triest</c:v>
                </c:pt>
              </c:strCache>
            </c:strRef>
          </c:tx>
          <c:spPr>
            <a:ln w="12700">
              <a:solidFill>
                <a:srgbClr val="3366FF"/>
              </a:solidFill>
              <a:prstDash val="solid"/>
            </a:ln>
          </c:spPr>
          <c:marker>
            <c:symbol val="dot"/>
            <c:size val="5"/>
            <c:spPr>
              <a:noFill/>
              <a:ln>
                <a:solidFill>
                  <a:srgbClr val="3366FF"/>
                </a:solidFill>
                <a:prstDash val="solid"/>
              </a:ln>
            </c:spPr>
          </c:marker>
          <c:val>
            <c:numRef>
              <c:f>Definitive!$AJ$12:$AJ$96</c:f>
              <c:numCache>
                <c:formatCode>0.00</c:formatCode>
                <c:ptCount val="85"/>
                <c:pt idx="0">
                  <c:v>64.39130066614441</c:v>
                </c:pt>
                <c:pt idx="1">
                  <c:v>63.21721299647047</c:v>
                </c:pt>
                <c:pt idx="2">
                  <c:v>62.22112350904168</c:v>
                </c:pt>
                <c:pt idx="3">
                  <c:v>61.27516660301095</c:v>
                </c:pt>
                <c:pt idx="4">
                  <c:v>60.5057006611207</c:v>
                </c:pt>
                <c:pt idx="5">
                  <c:v>60.32478239092045</c:v>
                </c:pt>
                <c:pt idx="6">
                  <c:v>60.15793330058112</c:v>
                </c:pt>
                <c:pt idx="7">
                  <c:v>60.73714290396037</c:v>
                </c:pt>
                <c:pt idx="8">
                  <c:v>61.57273766000509</c:v>
                </c:pt>
                <c:pt idx="9">
                  <c:v>62.83303929224931</c:v>
                </c:pt>
                <c:pt idx="10">
                  <c:v>63.49367664289024</c:v>
                </c:pt>
                <c:pt idx="11">
                  <c:v>64.57607797102202</c:v>
                </c:pt>
                <c:pt idx="12">
                  <c:v>65.76021178983138</c:v>
                </c:pt>
                <c:pt idx="13">
                  <c:v>67.15323814314418</c:v>
                </c:pt>
                <c:pt idx="14">
                  <c:v>67.40892040933506</c:v>
                </c:pt>
                <c:pt idx="15">
                  <c:v>67.39446892471985</c:v>
                </c:pt>
                <c:pt idx="16">
                  <c:v>68.84942120279624</c:v>
                </c:pt>
                <c:pt idx="17">
                  <c:v>70.28251788428004</c:v>
                </c:pt>
                <c:pt idx="18">
                  <c:v>70.66426904616065</c:v>
                </c:pt>
                <c:pt idx="19">
                  <c:v>68.4160147550029</c:v>
                </c:pt>
                <c:pt idx="20">
                  <c:v>66.55817038511037</c:v>
                </c:pt>
                <c:pt idx="21">
                  <c:v>65.4964668822396</c:v>
                </c:pt>
                <c:pt idx="22">
                  <c:v>65.995885586112</c:v>
                </c:pt>
                <c:pt idx="23">
                  <c:v>67.904999471247</c:v>
                </c:pt>
                <c:pt idx="24">
                  <c:v>69.6461637824952</c:v>
                </c:pt>
                <c:pt idx="25">
                  <c:v>70.76139780234025</c:v>
                </c:pt>
                <c:pt idx="26">
                  <c:v>73.91245112877927</c:v>
                </c:pt>
                <c:pt idx="27">
                  <c:v>71.95348949982651</c:v>
                </c:pt>
                <c:pt idx="28">
                  <c:v>72.5805721947916</c:v>
                </c:pt>
                <c:pt idx="29">
                  <c:v>77.92533728081149</c:v>
                </c:pt>
                <c:pt idx="30">
                  <c:v>78.75031897150772</c:v>
                </c:pt>
                <c:pt idx="31">
                  <c:v>81.344457901146</c:v>
                </c:pt>
                <c:pt idx="32">
                  <c:v>84.92892791520133</c:v>
                </c:pt>
                <c:pt idx="33">
                  <c:v>89.06063971656791</c:v>
                </c:pt>
                <c:pt idx="34">
                  <c:v>93.23124748513005</c:v>
                </c:pt>
                <c:pt idx="35">
                  <c:v>95.28969085288682</c:v>
                </c:pt>
                <c:pt idx="36">
                  <c:v>96.80507740440969</c:v>
                </c:pt>
                <c:pt idx="37">
                  <c:v>96.20078885251834</c:v>
                </c:pt>
                <c:pt idx="38">
                  <c:v>96.04963406198142</c:v>
                </c:pt>
                <c:pt idx="39">
                  <c:v>96.77299593025472</c:v>
                </c:pt>
                <c:pt idx="40">
                  <c:v>98.75807642001983</c:v>
                </c:pt>
                <c:pt idx="41">
                  <c:v>103.2807022952771</c:v>
                </c:pt>
                <c:pt idx="42">
                  <c:v>103.2739549785387</c:v>
                </c:pt>
                <c:pt idx="43">
                  <c:v>111.5482607021804</c:v>
                </c:pt>
                <c:pt idx="44">
                  <c:v>128.286849560647</c:v>
                </c:pt>
                <c:pt idx="45">
                  <c:v>127.1566361927691</c:v>
                </c:pt>
                <c:pt idx="46">
                  <c:v>126.5715222817258</c:v>
                </c:pt>
                <c:pt idx="47">
                  <c:v>125.072295260329</c:v>
                </c:pt>
                <c:pt idx="48">
                  <c:v>123.13622318124</c:v>
                </c:pt>
                <c:pt idx="49">
                  <c:v>121.7004521939619</c:v>
                </c:pt>
                <c:pt idx="50">
                  <c:v>119.8787296158734</c:v>
                </c:pt>
                <c:pt idx="51">
                  <c:v>119.0119587256275</c:v>
                </c:pt>
                <c:pt idx="52">
                  <c:v>119.6977722273207</c:v>
                </c:pt>
                <c:pt idx="53">
                  <c:v>120.988052269199</c:v>
                </c:pt>
                <c:pt idx="54">
                  <c:v>122.935337450822</c:v>
                </c:pt>
                <c:pt idx="55">
                  <c:v>123.5304569239367</c:v>
                </c:pt>
                <c:pt idx="56">
                  <c:v>123.0319179032017</c:v>
                </c:pt>
                <c:pt idx="57">
                  <c:v>122.2026539198944</c:v>
                </c:pt>
                <c:pt idx="58">
                  <c:v>120.9990440896224</c:v>
                </c:pt>
                <c:pt idx="59">
                  <c:v>120.0453426707411</c:v>
                </c:pt>
                <c:pt idx="60">
                  <c:v>120.4511472777765</c:v>
                </c:pt>
                <c:pt idx="61">
                  <c:v>120.3111088312885</c:v>
                </c:pt>
                <c:pt idx="62">
                  <c:v>120.7580147251126</c:v>
                </c:pt>
                <c:pt idx="63">
                  <c:v>121.8192513792107</c:v>
                </c:pt>
                <c:pt idx="64">
                  <c:v>123.3070093959025</c:v>
                </c:pt>
                <c:pt idx="65">
                  <c:v>127.0370194227767</c:v>
                </c:pt>
                <c:pt idx="66">
                  <c:v>128.558649960066</c:v>
                </c:pt>
                <c:pt idx="67">
                  <c:v>126.1948421287785</c:v>
                </c:pt>
                <c:pt idx="68">
                  <c:v>129.8468931114625</c:v>
                </c:pt>
                <c:pt idx="69">
                  <c:v>130.0993351270432</c:v>
                </c:pt>
                <c:pt idx="70">
                  <c:v>126.0794280363648</c:v>
                </c:pt>
                <c:pt idx="71">
                  <c:v>125.7396948116133</c:v>
                </c:pt>
                <c:pt idx="72">
                  <c:v>123.6071579676718</c:v>
                </c:pt>
                <c:pt idx="73">
                  <c:v>127.250078803889</c:v>
                </c:pt>
                <c:pt idx="74">
                  <c:v>128.7944703705028</c:v>
                </c:pt>
                <c:pt idx="75">
                  <c:v>131.1644825466419</c:v>
                </c:pt>
                <c:pt idx="76">
                  <c:v>131.0810345437209</c:v>
                </c:pt>
                <c:pt idx="77">
                  <c:v>134.8001182242928</c:v>
                </c:pt>
                <c:pt idx="78">
                  <c:v>134.0445354900235</c:v>
                </c:pt>
                <c:pt idx="79">
                  <c:v>135.9985680763654</c:v>
                </c:pt>
                <c:pt idx="80">
                  <c:v>142.8034713964064</c:v>
                </c:pt>
                <c:pt idx="81">
                  <c:v>145.1907387053253</c:v>
                </c:pt>
                <c:pt idx="82">
                  <c:v>150.4681264295743</c:v>
                </c:pt>
                <c:pt idx="83">
                  <c:v>157.8849191846846</c:v>
                </c:pt>
                <c:pt idx="84">
                  <c:v>154.4170970413308</c:v>
                </c:pt>
              </c:numCache>
            </c:numRef>
          </c:val>
        </c:ser>
        <c:ser>
          <c:idx val="6"/>
          <c:order val="8"/>
          <c:tx>
            <c:strRef>
              <c:f>Definitive!$AN$3</c:f>
              <c:strCache>
                <c:ptCount val="1"/>
                <c:pt idx="0">
                  <c:v>Gorz</c:v>
                </c:pt>
              </c:strCache>
            </c:strRef>
          </c:tx>
          <c:spPr>
            <a:ln w="12700">
              <a:solidFill>
                <a:srgbClr val="008080"/>
              </a:solidFill>
              <a:prstDash val="solid"/>
            </a:ln>
          </c:spPr>
          <c:marker>
            <c:symbol val="plus"/>
            <c:size val="5"/>
            <c:spPr>
              <a:noFill/>
              <a:ln>
                <a:solidFill>
                  <a:srgbClr val="008080"/>
                </a:solidFill>
                <a:prstDash val="solid"/>
              </a:ln>
            </c:spPr>
          </c:marker>
          <c:val>
            <c:numRef>
              <c:f>Definitive!$AN$12:$AN$96</c:f>
              <c:numCache>
                <c:formatCode>0.00</c:formatCode>
                <c:ptCount val="85"/>
                <c:pt idx="0">
                  <c:v>16.69331078317194</c:v>
                </c:pt>
                <c:pt idx="1">
                  <c:v>16.71668127174884</c:v>
                </c:pt>
                <c:pt idx="2">
                  <c:v>16.73572926336562</c:v>
                </c:pt>
                <c:pt idx="3">
                  <c:v>16.75029581880099</c:v>
                </c:pt>
                <c:pt idx="4">
                  <c:v>16.76021775103108</c:v>
                </c:pt>
                <c:pt idx="5">
                  <c:v>17.02746868803186</c:v>
                </c:pt>
                <c:pt idx="6">
                  <c:v>17.29893782222218</c:v>
                </c:pt>
                <c:pt idx="7">
                  <c:v>17.57469089622989</c:v>
                </c:pt>
                <c:pt idx="8">
                  <c:v>18.337180810643</c:v>
                </c:pt>
                <c:pt idx="9">
                  <c:v>19.1210231262217</c:v>
                </c:pt>
                <c:pt idx="10">
                  <c:v>19.92673249949999</c:v>
                </c:pt>
                <c:pt idx="11">
                  <c:v>20.19947985246402</c:v>
                </c:pt>
                <c:pt idx="12">
                  <c:v>20.4756628058158</c:v>
                </c:pt>
                <c:pt idx="13">
                  <c:v>20.75531793614896</c:v>
                </c:pt>
                <c:pt idx="14">
                  <c:v>21.0298597027566</c:v>
                </c:pt>
                <c:pt idx="15">
                  <c:v>21.30764478961624</c:v>
                </c:pt>
                <c:pt idx="16">
                  <c:v>21.58870247059259</c:v>
                </c:pt>
                <c:pt idx="17">
                  <c:v>22.16998378878882</c:v>
                </c:pt>
                <c:pt idx="18">
                  <c:v>22.76501962240022</c:v>
                </c:pt>
                <c:pt idx="19">
                  <c:v>23.37411373488841</c:v>
                </c:pt>
                <c:pt idx="20">
                  <c:v>23.99757631566946</c:v>
                </c:pt>
                <c:pt idx="21">
                  <c:v>24.53542539302411</c:v>
                </c:pt>
                <c:pt idx="22">
                  <c:v>25.08476218724669</c:v>
                </c:pt>
                <c:pt idx="23">
                  <c:v>25.64582426760266</c:v>
                </c:pt>
                <c:pt idx="24">
                  <c:v>26.21885400395581</c:v>
                </c:pt>
                <c:pt idx="25">
                  <c:v>26.80409866210014</c:v>
                </c:pt>
                <c:pt idx="26">
                  <c:v>27.40181050095942</c:v>
                </c:pt>
                <c:pt idx="27">
                  <c:v>28.01587677596241</c:v>
                </c:pt>
                <c:pt idx="28">
                  <c:v>28.64305755333169</c:v>
                </c:pt>
                <c:pt idx="29">
                  <c:v>29.28362402872403</c:v>
                </c:pt>
                <c:pt idx="30">
                  <c:v>29.43576062742237</c:v>
                </c:pt>
                <c:pt idx="31">
                  <c:v>29.94977377655483</c:v>
                </c:pt>
                <c:pt idx="32">
                  <c:v>30.61207101906676</c:v>
                </c:pt>
                <c:pt idx="33">
                  <c:v>32.93827159955192</c:v>
                </c:pt>
                <c:pt idx="34">
                  <c:v>33.6861563961879</c:v>
                </c:pt>
                <c:pt idx="35">
                  <c:v>34.42184381754709</c:v>
                </c:pt>
                <c:pt idx="36">
                  <c:v>34.79415575268764</c:v>
                </c:pt>
                <c:pt idx="37">
                  <c:v>35.22010754869332</c:v>
                </c:pt>
                <c:pt idx="38">
                  <c:v>35.1327308724046</c:v>
                </c:pt>
                <c:pt idx="39">
                  <c:v>35.20591506170136</c:v>
                </c:pt>
                <c:pt idx="40">
                  <c:v>35.59167066655264</c:v>
                </c:pt>
                <c:pt idx="41">
                  <c:v>37.03039130392062</c:v>
                </c:pt>
                <c:pt idx="42">
                  <c:v>37.98406177710675</c:v>
                </c:pt>
                <c:pt idx="43">
                  <c:v>38.81419118802298</c:v>
                </c:pt>
                <c:pt idx="44">
                  <c:v>41.2317814127432</c:v>
                </c:pt>
                <c:pt idx="45">
                  <c:v>43.65417038328113</c:v>
                </c:pt>
                <c:pt idx="46">
                  <c:v>44.49235268599124</c:v>
                </c:pt>
                <c:pt idx="47">
                  <c:v>45.3321684939185</c:v>
                </c:pt>
                <c:pt idx="48">
                  <c:v>45.37752333605392</c:v>
                </c:pt>
                <c:pt idx="49">
                  <c:v>45.42292355571645</c:v>
                </c:pt>
                <c:pt idx="50">
                  <c:v>45.46836919830633</c:v>
                </c:pt>
                <c:pt idx="51">
                  <c:v>44.7153715319136</c:v>
                </c:pt>
                <c:pt idx="52">
                  <c:v>43.96082160307525</c:v>
                </c:pt>
                <c:pt idx="53">
                  <c:v>43.20471705946471</c:v>
                </c:pt>
                <c:pt idx="54">
                  <c:v>43.24794338608529</c:v>
                </c:pt>
                <c:pt idx="55">
                  <c:v>43.29121296065285</c:v>
                </c:pt>
                <c:pt idx="56">
                  <c:v>44.1370170454451</c:v>
                </c:pt>
                <c:pt idx="57">
                  <c:v>44.98447024996356</c:v>
                </c:pt>
                <c:pt idx="58">
                  <c:v>45.833575027447</c:v>
                </c:pt>
                <c:pt idx="59">
                  <c:v>45.07452921941329</c:v>
                </c:pt>
                <c:pt idx="60">
                  <c:v>45.92533390579394</c:v>
                </c:pt>
                <c:pt idx="61">
                  <c:v>46.7777959330057</c:v>
                </c:pt>
                <c:pt idx="62">
                  <c:v>46.8245971256349</c:v>
                </c:pt>
                <c:pt idx="63">
                  <c:v>47.67957350739732</c:v>
                </c:pt>
                <c:pt idx="64">
                  <c:v>45.30046623735327</c:v>
                </c:pt>
                <c:pt idx="65">
                  <c:v>49.98625095963826</c:v>
                </c:pt>
                <c:pt idx="66">
                  <c:v>51.17815806114054</c:v>
                </c:pt>
                <c:pt idx="67">
                  <c:v>52.39650663475516</c:v>
                </c:pt>
                <c:pt idx="68">
                  <c:v>53.64185769076671</c:v>
                </c:pt>
                <c:pt idx="69">
                  <c:v>54.91478378731964</c:v>
                </c:pt>
                <c:pt idx="70">
                  <c:v>56.21586926296342</c:v>
                </c:pt>
                <c:pt idx="71">
                  <c:v>57.54571047380325</c:v>
                </c:pt>
                <c:pt idx="72">
                  <c:v>58.9049160353464</c:v>
                </c:pt>
                <c:pt idx="73">
                  <c:v>60.29410706913621</c:v>
                </c:pt>
                <c:pt idx="74">
                  <c:v>59.8677772645563</c:v>
                </c:pt>
                <c:pt idx="75">
                  <c:v>62.20577170797014</c:v>
                </c:pt>
                <c:pt idx="76">
                  <c:v>62.88506419412558</c:v>
                </c:pt>
                <c:pt idx="77">
                  <c:v>64.58218707955503</c:v>
                </c:pt>
                <c:pt idx="78">
                  <c:v>64.63858156399611</c:v>
                </c:pt>
                <c:pt idx="79">
                  <c:v>65.87180554498629</c:v>
                </c:pt>
                <c:pt idx="80">
                  <c:v>69.2322246115465</c:v>
                </c:pt>
                <c:pt idx="81">
                  <c:v>70.6874004276815</c:v>
                </c:pt>
                <c:pt idx="82">
                  <c:v>73.42808251494833</c:v>
                </c:pt>
                <c:pt idx="83">
                  <c:v>77.1399487326664</c:v>
                </c:pt>
                <c:pt idx="84">
                  <c:v>76.04936011092786</c:v>
                </c:pt>
              </c:numCache>
            </c:numRef>
          </c:val>
        </c:ser>
        <c:ser>
          <c:idx val="7"/>
          <c:order val="9"/>
          <c:tx>
            <c:strRef>
              <c:f>Definitive!$AR$3</c:f>
              <c:strCache>
                <c:ptCount val="1"/>
                <c:pt idx="0">
                  <c:v>Prague</c:v>
                </c:pt>
              </c:strCache>
            </c:strRef>
          </c:tx>
          <c:spPr>
            <a:ln w="12700">
              <a:solidFill>
                <a:srgbClr val="0000FF"/>
              </a:solidFill>
              <a:prstDash val="solid"/>
            </a:ln>
          </c:spPr>
          <c:marker>
            <c:symbol val="dot"/>
            <c:size val="5"/>
            <c:spPr>
              <a:noFill/>
              <a:ln>
                <a:solidFill>
                  <a:srgbClr val="0000FF"/>
                </a:solidFill>
                <a:prstDash val="solid"/>
              </a:ln>
            </c:spPr>
          </c:marker>
          <c:val>
            <c:numRef>
              <c:f>Definitive!$AR$12:$AR$96</c:f>
              <c:numCache>
                <c:formatCode>0.00</c:formatCode>
                <c:ptCount val="85"/>
                <c:pt idx="0">
                  <c:v>34.46738145510766</c:v>
                </c:pt>
                <c:pt idx="1">
                  <c:v>34.25085377659427</c:v>
                </c:pt>
                <c:pt idx="2">
                  <c:v>34.12155919321627</c:v>
                </c:pt>
                <c:pt idx="3">
                  <c:v>34.01186787718421</c:v>
                </c:pt>
                <c:pt idx="4">
                  <c:v>33.9936063013912</c:v>
                </c:pt>
                <c:pt idx="5">
                  <c:v>34.30454575867282</c:v>
                </c:pt>
                <c:pt idx="6">
                  <c:v>34.62611604179952</c:v>
                </c:pt>
                <c:pt idx="7">
                  <c:v>35.38508101140123</c:v>
                </c:pt>
                <c:pt idx="8">
                  <c:v>36.30857984445817</c:v>
                </c:pt>
                <c:pt idx="9">
                  <c:v>37.50281170936747</c:v>
                </c:pt>
                <c:pt idx="10">
                  <c:v>38.35846337022404</c:v>
                </c:pt>
                <c:pt idx="11">
                  <c:v>39.48729216221928</c:v>
                </c:pt>
                <c:pt idx="12">
                  <c:v>40.70088521486552</c:v>
                </c:pt>
                <c:pt idx="13">
                  <c:v>42.06903733624328</c:v>
                </c:pt>
                <c:pt idx="14">
                  <c:v>42.74329025733697</c:v>
                </c:pt>
                <c:pt idx="15">
                  <c:v>43.25435066336926</c:v>
                </c:pt>
                <c:pt idx="16">
                  <c:v>44.72607608195253</c:v>
                </c:pt>
                <c:pt idx="17">
                  <c:v>46.21285285485478</c:v>
                </c:pt>
                <c:pt idx="18">
                  <c:v>47.02949355788095</c:v>
                </c:pt>
                <c:pt idx="19">
                  <c:v>46.08750175502395</c:v>
                </c:pt>
                <c:pt idx="20">
                  <c:v>45.38180158323166</c:v>
                </c:pt>
                <c:pt idx="21">
                  <c:v>45.2015361115347</c:v>
                </c:pt>
                <c:pt idx="22">
                  <c:v>46.10066020505227</c:v>
                </c:pt>
                <c:pt idx="23">
                  <c:v>48.01169045218709</c:v>
                </c:pt>
                <c:pt idx="24">
                  <c:v>49.84222372609988</c:v>
                </c:pt>
                <c:pt idx="25">
                  <c:v>51.25681033625043</c:v>
                </c:pt>
                <c:pt idx="26">
                  <c:v>54.19107193957651</c:v>
                </c:pt>
                <c:pt idx="27">
                  <c:v>53.39701265892492</c:v>
                </c:pt>
                <c:pt idx="28">
                  <c:v>54.51806725338673</c:v>
                </c:pt>
                <c:pt idx="29">
                  <c:v>59.24527467361489</c:v>
                </c:pt>
                <c:pt idx="30">
                  <c:v>60.60135173601794</c:v>
                </c:pt>
                <c:pt idx="31">
                  <c:v>63.35967229094226</c:v>
                </c:pt>
                <c:pt idx="32">
                  <c:v>66.95693390116724</c:v>
                </c:pt>
                <c:pt idx="33">
                  <c:v>71.0690794067652</c:v>
                </c:pt>
                <c:pt idx="34">
                  <c:v>75.30283695923248</c:v>
                </c:pt>
                <c:pt idx="35">
                  <c:v>77.90237963000597</c:v>
                </c:pt>
                <c:pt idx="36">
                  <c:v>80.10468293744017</c:v>
                </c:pt>
                <c:pt idx="37">
                  <c:v>80.57371086177301</c:v>
                </c:pt>
                <c:pt idx="38">
                  <c:v>81.42643299058015</c:v>
                </c:pt>
                <c:pt idx="39">
                  <c:v>83.03837565845397</c:v>
                </c:pt>
                <c:pt idx="40">
                  <c:v>87.22492289782279</c:v>
                </c:pt>
                <c:pt idx="41">
                  <c:v>90.79329297843887</c:v>
                </c:pt>
                <c:pt idx="42">
                  <c:v>91.89256151242672</c:v>
                </c:pt>
                <c:pt idx="43">
                  <c:v>100.4632711228229</c:v>
                </c:pt>
                <c:pt idx="44">
                  <c:v>116.9449883708434</c:v>
                </c:pt>
                <c:pt idx="45">
                  <c:v>119.3968775202249</c:v>
                </c:pt>
                <c:pt idx="46">
                  <c:v>121.0642796910792</c:v>
                </c:pt>
                <c:pt idx="47">
                  <c:v>121.699853248398</c:v>
                </c:pt>
                <c:pt idx="48">
                  <c:v>121.8750877817675</c:v>
                </c:pt>
                <c:pt idx="49">
                  <c:v>122.6145857873994</c:v>
                </c:pt>
                <c:pt idx="50">
                  <c:v>123.0512121952289</c:v>
                </c:pt>
                <c:pt idx="51">
                  <c:v>123.9412919704011</c:v>
                </c:pt>
                <c:pt idx="52">
                  <c:v>126.0231575531785</c:v>
                </c:pt>
                <c:pt idx="53">
                  <c:v>129.1622255476771</c:v>
                </c:pt>
                <c:pt idx="54">
                  <c:v>133.0674991539564</c:v>
                </c:pt>
                <c:pt idx="55">
                  <c:v>135.3695477944271</c:v>
                </c:pt>
                <c:pt idx="56">
                  <c:v>136.5981854900371</c:v>
                </c:pt>
                <c:pt idx="57">
                  <c:v>137.5995613126465</c:v>
                </c:pt>
                <c:pt idx="58">
                  <c:v>138.063676533766</c:v>
                </c:pt>
                <c:pt idx="59">
                  <c:v>138.7575304717523</c:v>
                </c:pt>
                <c:pt idx="60">
                  <c:v>141.1310669019134</c:v>
                </c:pt>
                <c:pt idx="61">
                  <c:v>142.8677968763877</c:v>
                </c:pt>
                <c:pt idx="62">
                  <c:v>145.7446813638976</c:v>
                </c:pt>
                <c:pt idx="63">
                  <c:v>149.2857253988624</c:v>
                </c:pt>
                <c:pt idx="64">
                  <c:v>153.5370937088366</c:v>
                </c:pt>
                <c:pt idx="65">
                  <c:v>160.7064848377287</c:v>
                </c:pt>
                <c:pt idx="66">
                  <c:v>164.9380689832687</c:v>
                </c:pt>
                <c:pt idx="67">
                  <c:v>164.4824014569615</c:v>
                </c:pt>
                <c:pt idx="68">
                  <c:v>172.8869102397152</c:v>
                </c:pt>
                <c:pt idx="69">
                  <c:v>176.0842427370733</c:v>
                </c:pt>
                <c:pt idx="70">
                  <c:v>174.4410161786989</c:v>
                </c:pt>
                <c:pt idx="71">
                  <c:v>176.6589007787956</c:v>
                </c:pt>
                <c:pt idx="72">
                  <c:v>176.9026165776654</c:v>
                </c:pt>
                <c:pt idx="73">
                  <c:v>183.2263998609731</c:v>
                </c:pt>
                <c:pt idx="74">
                  <c:v>190.9315288355437</c:v>
                </c:pt>
                <c:pt idx="75">
                  <c:v>194.0128767408561</c:v>
                </c:pt>
                <c:pt idx="76">
                  <c:v>199.292514949994</c:v>
                </c:pt>
                <c:pt idx="77">
                  <c:v>207.9278766682122</c:v>
                </c:pt>
                <c:pt idx="78">
                  <c:v>210.1226216200433</c:v>
                </c:pt>
                <c:pt idx="79">
                  <c:v>215.6757244184652</c:v>
                </c:pt>
                <c:pt idx="80">
                  <c:v>229.1869024515208</c:v>
                </c:pt>
                <c:pt idx="81">
                  <c:v>236.147338154842</c:v>
                </c:pt>
                <c:pt idx="82">
                  <c:v>247.8184080670506</c:v>
                </c:pt>
                <c:pt idx="83">
                  <c:v>263.1878043228124</c:v>
                </c:pt>
                <c:pt idx="84">
                  <c:v>261.2792127579206</c:v>
                </c:pt>
              </c:numCache>
            </c:numRef>
          </c:val>
        </c:ser>
        <c:ser>
          <c:idx val="15"/>
          <c:order val="10"/>
          <c:tx>
            <c:strRef>
              <c:f>Definitive!$AV$3</c:f>
              <c:strCache>
                <c:ptCount val="1"/>
                <c:pt idx="0">
                  <c:v>P+V+HB</c:v>
                </c:pt>
              </c:strCache>
            </c:strRef>
          </c:tx>
          <c:spPr>
            <a:ln w="12700">
              <a:solidFill>
                <a:srgbClr val="FFCC99"/>
              </a:solidFill>
              <a:prstDash val="solid"/>
            </a:ln>
          </c:spPr>
          <c:marker>
            <c:symbol val="plus"/>
            <c:size val="5"/>
            <c:spPr>
              <a:noFill/>
              <a:ln>
                <a:solidFill>
                  <a:srgbClr val="FFCC99"/>
                </a:solidFill>
                <a:prstDash val="solid"/>
              </a:ln>
            </c:spPr>
          </c:marker>
          <c:val>
            <c:numRef>
              <c:f>Definitive!$AV$12:$AV$96</c:f>
              <c:numCache>
                <c:formatCode>0.00</c:formatCode>
                <c:ptCount val="85"/>
                <c:pt idx="0">
                  <c:v>34.46738145510766</c:v>
                </c:pt>
                <c:pt idx="1">
                  <c:v>34.25085377659427</c:v>
                </c:pt>
                <c:pt idx="2">
                  <c:v>34.12155919321627</c:v>
                </c:pt>
                <c:pt idx="3">
                  <c:v>34.01186787718421</c:v>
                </c:pt>
                <c:pt idx="4">
                  <c:v>33.9936063013912</c:v>
                </c:pt>
                <c:pt idx="5">
                  <c:v>34.30454575867282</c:v>
                </c:pt>
                <c:pt idx="6">
                  <c:v>34.62611604179952</c:v>
                </c:pt>
                <c:pt idx="7">
                  <c:v>35.38508101140123</c:v>
                </c:pt>
                <c:pt idx="8">
                  <c:v>36.30857984445817</c:v>
                </c:pt>
                <c:pt idx="9">
                  <c:v>37.50281170936747</c:v>
                </c:pt>
                <c:pt idx="10">
                  <c:v>38.35846337022404</c:v>
                </c:pt>
                <c:pt idx="11">
                  <c:v>39.48729216221928</c:v>
                </c:pt>
                <c:pt idx="12">
                  <c:v>40.70088521486552</c:v>
                </c:pt>
                <c:pt idx="13">
                  <c:v>42.06903733624328</c:v>
                </c:pt>
                <c:pt idx="14">
                  <c:v>42.74329025733697</c:v>
                </c:pt>
                <c:pt idx="15">
                  <c:v>43.25435066336926</c:v>
                </c:pt>
                <c:pt idx="16">
                  <c:v>44.72607608195253</c:v>
                </c:pt>
                <c:pt idx="17">
                  <c:v>46.21285285485478</c:v>
                </c:pt>
                <c:pt idx="18">
                  <c:v>47.02949355788095</c:v>
                </c:pt>
                <c:pt idx="19">
                  <c:v>46.08750175502395</c:v>
                </c:pt>
                <c:pt idx="20">
                  <c:v>45.38180158323166</c:v>
                </c:pt>
                <c:pt idx="21">
                  <c:v>45.2015361115347</c:v>
                </c:pt>
                <c:pt idx="22">
                  <c:v>46.10066020505227</c:v>
                </c:pt>
                <c:pt idx="23">
                  <c:v>48.01169045218709</c:v>
                </c:pt>
                <c:pt idx="24">
                  <c:v>49.84222372609988</c:v>
                </c:pt>
                <c:pt idx="25">
                  <c:v>51.25681033625043</c:v>
                </c:pt>
                <c:pt idx="26">
                  <c:v>54.19107193957651</c:v>
                </c:pt>
                <c:pt idx="27">
                  <c:v>53.39701265892492</c:v>
                </c:pt>
                <c:pt idx="28">
                  <c:v>54.51806725338673</c:v>
                </c:pt>
                <c:pt idx="29">
                  <c:v>59.24527467361489</c:v>
                </c:pt>
                <c:pt idx="30">
                  <c:v>60.60135173601794</c:v>
                </c:pt>
                <c:pt idx="31">
                  <c:v>63.35967229094226</c:v>
                </c:pt>
                <c:pt idx="32">
                  <c:v>66.95693390116724</c:v>
                </c:pt>
                <c:pt idx="33">
                  <c:v>71.06907940676518</c:v>
                </c:pt>
                <c:pt idx="34">
                  <c:v>75.30283695923248</c:v>
                </c:pt>
                <c:pt idx="35">
                  <c:v>77.90237963000597</c:v>
                </c:pt>
                <c:pt idx="36">
                  <c:v>80.10468293744017</c:v>
                </c:pt>
                <c:pt idx="37">
                  <c:v>80.57371086177299</c:v>
                </c:pt>
                <c:pt idx="38">
                  <c:v>81.42643299058015</c:v>
                </c:pt>
                <c:pt idx="39">
                  <c:v>83.03837565845397</c:v>
                </c:pt>
                <c:pt idx="40">
                  <c:v>85.77332472735625</c:v>
                </c:pt>
                <c:pt idx="41">
                  <c:v>90.79329297843888</c:v>
                </c:pt>
                <c:pt idx="42">
                  <c:v>91.89256151242672</c:v>
                </c:pt>
                <c:pt idx="43">
                  <c:v>100.4632711228229</c:v>
                </c:pt>
                <c:pt idx="44">
                  <c:v>116.9449883708434</c:v>
                </c:pt>
                <c:pt idx="45">
                  <c:v>117.3257850523782</c:v>
                </c:pt>
                <c:pt idx="46">
                  <c:v>118.2076013937832</c:v>
                </c:pt>
                <c:pt idx="47">
                  <c:v>118.2293997354018</c:v>
                </c:pt>
                <c:pt idx="48">
                  <c:v>117.816239546947</c:v>
                </c:pt>
                <c:pt idx="49">
                  <c:v>117.8600125866853</c:v>
                </c:pt>
                <c:pt idx="50">
                  <c:v>117.5090692641962</c:v>
                </c:pt>
                <c:pt idx="51">
                  <c:v>118.0795856904669</c:v>
                </c:pt>
                <c:pt idx="52">
                  <c:v>120.2057516548436</c:v>
                </c:pt>
                <c:pt idx="53">
                  <c:v>122.9806061934371</c:v>
                </c:pt>
                <c:pt idx="54">
                  <c:v>126.4811614745086</c:v>
                </c:pt>
                <c:pt idx="55">
                  <c:v>128.6406181904819</c:v>
                </c:pt>
                <c:pt idx="56">
                  <c:v>129.6811424860832</c:v>
                </c:pt>
                <c:pt idx="57">
                  <c:v>130.3750940775217</c:v>
                </c:pt>
                <c:pt idx="58">
                  <c:v>130.662480817824</c:v>
                </c:pt>
                <c:pt idx="59">
                  <c:v>131.2106959995808</c:v>
                </c:pt>
                <c:pt idx="60">
                  <c:v>133.2569373716223</c:v>
                </c:pt>
                <c:pt idx="61">
                  <c:v>134.7223281881774</c:v>
                </c:pt>
                <c:pt idx="62">
                  <c:v>136.8689002832453</c:v>
                </c:pt>
                <c:pt idx="63">
                  <c:v>139.7525376906642</c:v>
                </c:pt>
                <c:pt idx="64">
                  <c:v>143.1813670122221</c:v>
                </c:pt>
                <c:pt idx="65">
                  <c:v>149.308316469744</c:v>
                </c:pt>
                <c:pt idx="66">
                  <c:v>152.9360852580748</c:v>
                </c:pt>
                <c:pt idx="67">
                  <c:v>151.9515848268871</c:v>
                </c:pt>
                <c:pt idx="68">
                  <c:v>158.2523453804688</c:v>
                </c:pt>
                <c:pt idx="69">
                  <c:v>160.4902423831117</c:v>
                </c:pt>
                <c:pt idx="70">
                  <c:v>157.4246545757465</c:v>
                </c:pt>
                <c:pt idx="71">
                  <c:v>158.911703867737</c:v>
                </c:pt>
                <c:pt idx="72">
                  <c:v>158.118274580264</c:v>
                </c:pt>
                <c:pt idx="73">
                  <c:v>164.7598806674327</c:v>
                </c:pt>
                <c:pt idx="74">
                  <c:v>168.7895632925236</c:v>
                </c:pt>
                <c:pt idx="75">
                  <c:v>173.9881160181606</c:v>
                </c:pt>
                <c:pt idx="76">
                  <c:v>175.9941202539256</c:v>
                </c:pt>
                <c:pt idx="77">
                  <c:v>183.190747505987</c:v>
                </c:pt>
                <c:pt idx="78">
                  <c:v>184.3814979715492</c:v>
                </c:pt>
                <c:pt idx="79">
                  <c:v>189.3466055633072</c:v>
                </c:pt>
                <c:pt idx="80">
                  <c:v>201.2412082601657</c:v>
                </c:pt>
                <c:pt idx="81">
                  <c:v>207.0961520153905</c:v>
                </c:pt>
                <c:pt idx="82">
                  <c:v>217.2363970270699</c:v>
                </c:pt>
                <c:pt idx="83">
                  <c:v>230.7191750688189</c:v>
                </c:pt>
                <c:pt idx="84">
                  <c:v>228.3985739624292</c:v>
                </c:pt>
              </c:numCache>
            </c:numRef>
          </c:val>
        </c:ser>
        <c:ser>
          <c:idx val="8"/>
          <c:order val="11"/>
          <c:tx>
            <c:strRef>
              <c:f>Definitive!$BC$3</c:f>
              <c:strCache>
                <c:ptCount val="1"/>
                <c:pt idx="0">
                  <c:v>Brno</c:v>
                </c:pt>
              </c:strCache>
            </c:strRef>
          </c:tx>
          <c:spPr>
            <a:ln w="12700">
              <a:solidFill>
                <a:srgbClr val="00CCFF"/>
              </a:solidFill>
              <a:prstDash val="solid"/>
            </a:ln>
          </c:spPr>
          <c:marker>
            <c:symbol val="dash"/>
            <c:size val="5"/>
            <c:spPr>
              <a:noFill/>
              <a:ln>
                <a:solidFill>
                  <a:srgbClr val="00CCFF"/>
                </a:solidFill>
                <a:prstDash val="solid"/>
              </a:ln>
            </c:spPr>
          </c:marker>
          <c:val>
            <c:numRef>
              <c:f>Definitive!$BC$12:$BC$96</c:f>
              <c:numCache>
                <c:formatCode>0.00</c:formatCode>
                <c:ptCount val="85"/>
                <c:pt idx="0">
                  <c:v>35.31004587823873</c:v>
                </c:pt>
                <c:pt idx="1">
                  <c:v>35.03235456537453</c:v>
                </c:pt>
                <c:pt idx="2">
                  <c:v>35.10599981040445</c:v>
                </c:pt>
                <c:pt idx="3">
                  <c:v>34.64677260214818</c:v>
                </c:pt>
                <c:pt idx="4">
                  <c:v>34.8888575121447</c:v>
                </c:pt>
                <c:pt idx="5">
                  <c:v>34.41598564453031</c:v>
                </c:pt>
                <c:pt idx="6">
                  <c:v>33.91465159933342</c:v>
                </c:pt>
                <c:pt idx="7">
                  <c:v>33.38398150986529</c:v>
                </c:pt>
                <c:pt idx="8">
                  <c:v>33.298418708179</c:v>
                </c:pt>
                <c:pt idx="9">
                  <c:v>33.19887513405458</c:v>
                </c:pt>
                <c:pt idx="10">
                  <c:v>33.08487368048385</c:v>
                </c:pt>
                <c:pt idx="11">
                  <c:v>33.75330087883268</c:v>
                </c:pt>
                <c:pt idx="12">
                  <c:v>34.43508075129222</c:v>
                </c:pt>
                <c:pt idx="13">
                  <c:v>35.13047758281398</c:v>
                </c:pt>
                <c:pt idx="14">
                  <c:v>35.41367592636761</c:v>
                </c:pt>
                <c:pt idx="15">
                  <c:v>35.6956442924448</c:v>
                </c:pt>
                <c:pt idx="16">
                  <c:v>35.97624587048241</c:v>
                </c:pt>
                <c:pt idx="17">
                  <c:v>36.742434381888</c:v>
                </c:pt>
                <c:pt idx="18">
                  <c:v>37.37896296058293</c:v>
                </c:pt>
                <c:pt idx="19">
                  <c:v>37.60591164809604</c:v>
                </c:pt>
                <c:pt idx="20">
                  <c:v>37.84047287182108</c:v>
                </c:pt>
                <c:pt idx="21">
                  <c:v>39.88988167229164</c:v>
                </c:pt>
                <c:pt idx="22">
                  <c:v>42.00097611702863</c:v>
                </c:pt>
                <c:pt idx="23">
                  <c:v>44.1753159064458</c:v>
                </c:pt>
                <c:pt idx="24">
                  <c:v>46.4144969587625</c:v>
                </c:pt>
                <c:pt idx="25">
                  <c:v>48.72015220949207</c:v>
                </c:pt>
                <c:pt idx="26">
                  <c:v>51.0939524279952</c:v>
                </c:pt>
                <c:pt idx="27">
                  <c:v>51.9657523568507</c:v>
                </c:pt>
                <c:pt idx="28">
                  <c:v>52.85237659285684</c:v>
                </c:pt>
                <c:pt idx="29">
                  <c:v>53.75407623843859</c:v>
                </c:pt>
                <c:pt idx="30">
                  <c:v>54.71994603495233</c:v>
                </c:pt>
                <c:pt idx="31">
                  <c:v>55.96559678038682</c:v>
                </c:pt>
                <c:pt idx="32">
                  <c:v>58.34923784335419</c:v>
                </c:pt>
                <c:pt idx="33">
                  <c:v>61.75799062602533</c:v>
                </c:pt>
                <c:pt idx="34">
                  <c:v>63.14587398470743</c:v>
                </c:pt>
                <c:pt idx="35">
                  <c:v>63.84869730878703</c:v>
                </c:pt>
                <c:pt idx="36">
                  <c:v>64.65295293397025</c:v>
                </c:pt>
                <c:pt idx="37">
                  <c:v>64.48753131770334</c:v>
                </c:pt>
                <c:pt idx="38">
                  <c:v>64.62487598158052</c:v>
                </c:pt>
                <c:pt idx="39">
                  <c:v>65.3529331093125</c:v>
                </c:pt>
                <c:pt idx="40">
                  <c:v>68.07360641262412</c:v>
                </c:pt>
                <c:pt idx="41">
                  <c:v>70.26577800090618</c:v>
                </c:pt>
                <c:pt idx="42">
                  <c:v>70.84726914940286</c:v>
                </c:pt>
                <c:pt idx="43">
                  <c:v>75.98618567215966</c:v>
                </c:pt>
                <c:pt idx="44">
                  <c:v>83.22772337297437</c:v>
                </c:pt>
                <c:pt idx="45">
                  <c:v>89.36136930362555</c:v>
                </c:pt>
                <c:pt idx="46">
                  <c:v>92.27560431005367</c:v>
                </c:pt>
                <c:pt idx="47">
                  <c:v>94.1141162838487</c:v>
                </c:pt>
                <c:pt idx="48">
                  <c:v>94.88649137392349</c:v>
                </c:pt>
                <c:pt idx="49">
                  <c:v>93.5511222572066</c:v>
                </c:pt>
                <c:pt idx="50">
                  <c:v>92.22290192791257</c:v>
                </c:pt>
                <c:pt idx="51">
                  <c:v>90.90179953992167</c:v>
                </c:pt>
                <c:pt idx="52">
                  <c:v>89.58778436776734</c:v>
                </c:pt>
                <c:pt idx="53">
                  <c:v>87.24222785552874</c:v>
                </c:pt>
                <c:pt idx="54">
                  <c:v>86.98089336969173</c:v>
                </c:pt>
                <c:pt idx="55">
                  <c:v>86.72034171248218</c:v>
                </c:pt>
                <c:pt idx="56">
                  <c:v>87.48986304534928</c:v>
                </c:pt>
                <c:pt idx="57">
                  <c:v>87.22778676718767</c:v>
                </c:pt>
                <c:pt idx="58">
                  <c:v>90.03590126462616</c:v>
                </c:pt>
                <c:pt idx="59">
                  <c:v>91.80633918838305</c:v>
                </c:pt>
                <c:pt idx="60">
                  <c:v>92.54834769637567</c:v>
                </c:pt>
                <c:pt idx="61">
                  <c:v>94.29905537952426</c:v>
                </c:pt>
                <c:pt idx="62">
                  <c:v>94.0165821351072</c:v>
                </c:pt>
                <c:pt idx="63">
                  <c:v>93.734955040564</c:v>
                </c:pt>
                <c:pt idx="64">
                  <c:v>93.45417156124887</c:v>
                </c:pt>
                <c:pt idx="65">
                  <c:v>96.61891388106985</c:v>
                </c:pt>
                <c:pt idx="66">
                  <c:v>95.53866666164142</c:v>
                </c:pt>
                <c:pt idx="67">
                  <c:v>96.28149935835151</c:v>
                </c:pt>
                <c:pt idx="68">
                  <c:v>96.41496728585825</c:v>
                </c:pt>
                <c:pt idx="69">
                  <c:v>98.99654883614117</c:v>
                </c:pt>
                <c:pt idx="70">
                  <c:v>100.3603250402433</c:v>
                </c:pt>
                <c:pt idx="71">
                  <c:v>103.572796787597</c:v>
                </c:pt>
                <c:pt idx="72">
                  <c:v>104.9487537391797</c:v>
                </c:pt>
                <c:pt idx="73">
                  <c:v>106.7682860083314</c:v>
                </c:pt>
                <c:pt idx="74">
                  <c:v>107.039945307231</c:v>
                </c:pt>
                <c:pt idx="75">
                  <c:v>109.5670107221652</c:v>
                </c:pt>
                <c:pt idx="76">
                  <c:v>110.0571659044495</c:v>
                </c:pt>
                <c:pt idx="77">
                  <c:v>113.758443095675</c:v>
                </c:pt>
                <c:pt idx="78">
                  <c:v>113.6991930695175</c:v>
                </c:pt>
                <c:pt idx="79">
                  <c:v>115.946463313371</c:v>
                </c:pt>
                <c:pt idx="80">
                  <c:v>122.3705288465791</c:v>
                </c:pt>
                <c:pt idx="81">
                  <c:v>125.0523590395402</c:v>
                </c:pt>
                <c:pt idx="82">
                  <c:v>130.2603945191732</c:v>
                </c:pt>
                <c:pt idx="83">
                  <c:v>137.3799730527395</c:v>
                </c:pt>
                <c:pt idx="84">
                  <c:v>135.0495256965195</c:v>
                </c:pt>
              </c:numCache>
            </c:numRef>
          </c:val>
        </c:ser>
        <c:ser>
          <c:idx val="9"/>
          <c:order val="12"/>
          <c:tx>
            <c:strRef>
              <c:f>Definitive!$BG$3</c:f>
              <c:strCache>
                <c:ptCount val="1"/>
                <c:pt idx="0">
                  <c:v>Olomouc</c:v>
                </c:pt>
              </c:strCache>
            </c:strRef>
          </c:tx>
          <c:spPr>
            <a:ln w="12700">
              <a:solidFill>
                <a:srgbClr val="CCFFFF"/>
              </a:solidFill>
              <a:prstDash val="solid"/>
            </a:ln>
          </c:spPr>
          <c:marker>
            <c:symbol val="diamond"/>
            <c:size val="5"/>
            <c:spPr>
              <a:solidFill>
                <a:srgbClr val="CCFFFF"/>
              </a:solidFill>
              <a:ln>
                <a:solidFill>
                  <a:srgbClr val="CCFFFF"/>
                </a:solidFill>
                <a:prstDash val="solid"/>
              </a:ln>
            </c:spPr>
          </c:marker>
          <c:val>
            <c:numRef>
              <c:f>Definitive!$BG$12:$BG$96</c:f>
              <c:numCache>
                <c:formatCode>0.00</c:formatCode>
                <c:ptCount val="85"/>
                <c:pt idx="0">
                  <c:v>15.94504198689143</c:v>
                </c:pt>
                <c:pt idx="1">
                  <c:v>16.07792070243958</c:v>
                </c:pt>
                <c:pt idx="2">
                  <c:v>16.20768896756958</c:v>
                </c:pt>
                <c:pt idx="3">
                  <c:v>16.33411336520537</c:v>
                </c:pt>
                <c:pt idx="4">
                  <c:v>16.456950877208</c:v>
                </c:pt>
                <c:pt idx="5">
                  <c:v>16.83512860355014</c:v>
                </c:pt>
                <c:pt idx="6">
                  <c:v>17.22195371080421</c:v>
                </c:pt>
                <c:pt idx="7">
                  <c:v>17.61762279515694</c:v>
                </c:pt>
                <c:pt idx="8">
                  <c:v>18.50924956013911</c:v>
                </c:pt>
                <c:pt idx="9">
                  <c:v>19.43408072854738</c:v>
                </c:pt>
                <c:pt idx="10">
                  <c:v>20.39321032722591</c:v>
                </c:pt>
                <c:pt idx="11">
                  <c:v>20.81547500303657</c:v>
                </c:pt>
                <c:pt idx="12">
                  <c:v>21.24617431866985</c:v>
                </c:pt>
                <c:pt idx="13">
                  <c:v>21.68546772988672</c:v>
                </c:pt>
                <c:pt idx="14">
                  <c:v>22.12444630500077</c:v>
                </c:pt>
                <c:pt idx="15">
                  <c:v>22.57189989210905</c:v>
                </c:pt>
                <c:pt idx="16">
                  <c:v>23.02797982044187</c:v>
                </c:pt>
                <c:pt idx="17">
                  <c:v>23.81174958314365</c:v>
                </c:pt>
                <c:pt idx="18">
                  <c:v>24.62014418502323</c:v>
                </c:pt>
                <c:pt idx="19">
                  <c:v>25.45390083694852</c:v>
                </c:pt>
                <c:pt idx="20">
                  <c:v>26.31377811797687</c:v>
                </c:pt>
                <c:pt idx="21">
                  <c:v>27.08981573235454</c:v>
                </c:pt>
                <c:pt idx="22">
                  <c:v>27.88810974654974</c:v>
                </c:pt>
                <c:pt idx="23">
                  <c:v>28.70928553363374</c:v>
                </c:pt>
                <c:pt idx="24">
                  <c:v>29.55398576598411</c:v>
                </c:pt>
                <c:pt idx="25">
                  <c:v>30.42287088795076</c:v>
                </c:pt>
                <c:pt idx="26">
                  <c:v>31.31661960130817</c:v>
                </c:pt>
                <c:pt idx="27">
                  <c:v>32.24010658454455</c:v>
                </c:pt>
                <c:pt idx="28">
                  <c:v>33.190076842436</c:v>
                </c:pt>
                <c:pt idx="29">
                  <c:v>34.16727447701801</c:v>
                </c:pt>
                <c:pt idx="30">
                  <c:v>34.58258146657764</c:v>
                </c:pt>
                <c:pt idx="31">
                  <c:v>35.43009561512687</c:v>
                </c:pt>
                <c:pt idx="32">
                  <c:v>36.46432025862546</c:v>
                </c:pt>
                <c:pt idx="33">
                  <c:v>39.50689045592705</c:v>
                </c:pt>
                <c:pt idx="34">
                  <c:v>40.68367107866565</c:v>
                </c:pt>
                <c:pt idx="35">
                  <c:v>41.86002038374535</c:v>
                </c:pt>
                <c:pt idx="36">
                  <c:v>42.60575256742069</c:v>
                </c:pt>
                <c:pt idx="37">
                  <c:v>43.42594194094976</c:v>
                </c:pt>
                <c:pt idx="38">
                  <c:v>43.61813681545744</c:v>
                </c:pt>
                <c:pt idx="39">
                  <c:v>44.01163172765852</c:v>
                </c:pt>
                <c:pt idx="40">
                  <c:v>44.80194200729646</c:v>
                </c:pt>
                <c:pt idx="41">
                  <c:v>46.93571072851588</c:v>
                </c:pt>
                <c:pt idx="42">
                  <c:v>48.47782569552687</c:v>
                </c:pt>
                <c:pt idx="43">
                  <c:v>49.88028220345651</c:v>
                </c:pt>
                <c:pt idx="44">
                  <c:v>53.35401320016188</c:v>
                </c:pt>
                <c:pt idx="45">
                  <c:v>56.87970877913704</c:v>
                </c:pt>
                <c:pt idx="46">
                  <c:v>58.37321696745503</c:v>
                </c:pt>
                <c:pt idx="47">
                  <c:v>59.88683800471848</c:v>
                </c:pt>
                <c:pt idx="48">
                  <c:v>60.36181772456136</c:v>
                </c:pt>
                <c:pt idx="49">
                  <c:v>60.84056464504093</c:v>
                </c:pt>
                <c:pt idx="50">
                  <c:v>61.32310864490793</c:v>
                </c:pt>
                <c:pt idx="51">
                  <c:v>60.72510300059368</c:v>
                </c:pt>
                <c:pt idx="52">
                  <c:v>60.11375389739333</c:v>
                </c:pt>
                <c:pt idx="53">
                  <c:v>59.48888729142965</c:v>
                </c:pt>
                <c:pt idx="54">
                  <c:v>59.96071074981996</c:v>
                </c:pt>
                <c:pt idx="55">
                  <c:v>60.4362763756305</c:v>
                </c:pt>
                <c:pt idx="56">
                  <c:v>62.0436807721972</c:v>
                </c:pt>
                <c:pt idx="57">
                  <c:v>63.67278097779904</c:v>
                </c:pt>
                <c:pt idx="58">
                  <c:v>65.32382002954084</c:v>
                </c:pt>
                <c:pt idx="59">
                  <c:v>64.68680057718342</c:v>
                </c:pt>
                <c:pt idx="60">
                  <c:v>66.36413321830683</c:v>
                </c:pt>
                <c:pt idx="61">
                  <c:v>68.06400352988633</c:v>
                </c:pt>
                <c:pt idx="62">
                  <c:v>68.60383869910102</c:v>
                </c:pt>
                <c:pt idx="63">
                  <c:v>70.3401615847111</c:v>
                </c:pt>
                <c:pt idx="64">
                  <c:v>67.2930640437099</c:v>
                </c:pt>
                <c:pt idx="65">
                  <c:v>74.76783904449747</c:v>
                </c:pt>
                <c:pt idx="66">
                  <c:v>77.08068166212415</c:v>
                </c:pt>
                <c:pt idx="67">
                  <c:v>79.46206740597294</c:v>
                </c:pt>
                <c:pt idx="68">
                  <c:v>81.91396890328616</c:v>
                </c:pt>
                <c:pt idx="69">
                  <c:v>84.43841435366203</c:v>
                </c:pt>
                <c:pt idx="70">
                  <c:v>87.03748906942635</c:v>
                </c:pt>
                <c:pt idx="71">
                  <c:v>89.71333705815954</c:v>
                </c:pt>
                <c:pt idx="72">
                  <c:v>92.46816264852077</c:v>
                </c:pt>
                <c:pt idx="73">
                  <c:v>95.30423216054187</c:v>
                </c:pt>
                <c:pt idx="74">
                  <c:v>95.28555875800295</c:v>
                </c:pt>
                <c:pt idx="75">
                  <c:v>99.69221947847378</c:v>
                </c:pt>
                <c:pt idx="76">
                  <c:v>101.4786598641515</c:v>
                </c:pt>
                <c:pt idx="77">
                  <c:v>104.9389211300182</c:v>
                </c:pt>
                <c:pt idx="78">
                  <c:v>105.7577727875384</c:v>
                </c:pt>
                <c:pt idx="79">
                  <c:v>108.5217224035822</c:v>
                </c:pt>
                <c:pt idx="80">
                  <c:v>114.847627808085</c:v>
                </c:pt>
                <c:pt idx="81">
                  <c:v>118.0734858020604</c:v>
                </c:pt>
                <c:pt idx="82">
                  <c:v>123.5006358252611</c:v>
                </c:pt>
                <c:pt idx="83">
                  <c:v>130.6420492263591</c:v>
                </c:pt>
                <c:pt idx="84">
                  <c:v>129.6868179238627</c:v>
                </c:pt>
              </c:numCache>
            </c:numRef>
          </c:val>
        </c:ser>
        <c:ser>
          <c:idx val="10"/>
          <c:order val="13"/>
          <c:tx>
            <c:strRef>
              <c:f>Definitive!$BK$3</c:f>
              <c:strCache>
                <c:ptCount val="1"/>
                <c:pt idx="0">
                  <c:v>Troppau</c:v>
                </c:pt>
              </c:strCache>
            </c:strRef>
          </c:tx>
          <c:spPr>
            <a:ln w="12700">
              <a:solidFill>
                <a:srgbClr val="CCFFCC"/>
              </a:solidFill>
              <a:prstDash val="solid"/>
            </a:ln>
          </c:spPr>
          <c:marker>
            <c:symbol val="square"/>
            <c:size val="5"/>
            <c:spPr>
              <a:solidFill>
                <a:srgbClr val="CCFFCC"/>
              </a:solidFill>
              <a:ln>
                <a:solidFill>
                  <a:srgbClr val="CCFFCC"/>
                </a:solidFill>
                <a:prstDash val="solid"/>
              </a:ln>
            </c:spPr>
          </c:marker>
          <c:val>
            <c:numRef>
              <c:f>Definitive!$BK$12:$BK$96</c:f>
              <c:numCache>
                <c:formatCode>0.00</c:formatCode>
                <c:ptCount val="85"/>
                <c:pt idx="0">
                  <c:v>16.21352115086948</c:v>
                </c:pt>
                <c:pt idx="1">
                  <c:v>16.07788210538731</c:v>
                </c:pt>
                <c:pt idx="2">
                  <c:v>15.93922985003241</c:v>
                </c:pt>
                <c:pt idx="3">
                  <c:v>15.79752630384834</c:v>
                </c:pt>
                <c:pt idx="4">
                  <c:v>15.6527329802146</c:v>
                </c:pt>
                <c:pt idx="5">
                  <c:v>15.74724282181845</c:v>
                </c:pt>
                <c:pt idx="6">
                  <c:v>15.8422836821659</c:v>
                </c:pt>
                <c:pt idx="7">
                  <c:v>15.93785816293079</c:v>
                </c:pt>
                <c:pt idx="8">
                  <c:v>16.46716145146309</c:v>
                </c:pt>
                <c:pt idx="9">
                  <c:v>17.00361320199379</c:v>
                </c:pt>
                <c:pt idx="10">
                  <c:v>17.54729167914557</c:v>
                </c:pt>
                <c:pt idx="11">
                  <c:v>17.61400457265397</c:v>
                </c:pt>
                <c:pt idx="12">
                  <c:v>17.68071409659271</c:v>
                </c:pt>
                <c:pt idx="13">
                  <c:v>17.74741631679686</c:v>
                </c:pt>
                <c:pt idx="14">
                  <c:v>17.80680636366572</c:v>
                </c:pt>
                <c:pt idx="15">
                  <c:v>17.86606966221509</c:v>
                </c:pt>
                <c:pt idx="16">
                  <c:v>17.92520082197509</c:v>
                </c:pt>
                <c:pt idx="17">
                  <c:v>18.22832564234553</c:v>
                </c:pt>
                <c:pt idx="18">
                  <c:v>18.53503224958339</c:v>
                </c:pt>
                <c:pt idx="19">
                  <c:v>18.84535765211218</c:v>
                </c:pt>
                <c:pt idx="20">
                  <c:v>19.15933921456317</c:v>
                </c:pt>
                <c:pt idx="21">
                  <c:v>19.39771844823835</c:v>
                </c:pt>
                <c:pt idx="22">
                  <c:v>19.63861975866583</c:v>
                </c:pt>
                <c:pt idx="23">
                  <c:v>19.88206775356441</c:v>
                </c:pt>
                <c:pt idx="24">
                  <c:v>20.12808726932797</c:v>
                </c:pt>
                <c:pt idx="25">
                  <c:v>20.37670337308235</c:v>
                </c:pt>
                <c:pt idx="26">
                  <c:v>20.62794136476035</c:v>
                </c:pt>
                <c:pt idx="27">
                  <c:v>20.88453270394913</c:v>
                </c:pt>
                <c:pt idx="28">
                  <c:v>21.14383852448648</c:v>
                </c:pt>
                <c:pt idx="29">
                  <c:v>21.40588530982112</c:v>
                </c:pt>
                <c:pt idx="30">
                  <c:v>21.3072572117765</c:v>
                </c:pt>
                <c:pt idx="31">
                  <c:v>21.46790903248175</c:v>
                </c:pt>
                <c:pt idx="32">
                  <c:v>21.7286540950526</c:v>
                </c:pt>
                <c:pt idx="33">
                  <c:v>23.15180385938881</c:v>
                </c:pt>
                <c:pt idx="34">
                  <c:v>23.44657454353161</c:v>
                </c:pt>
                <c:pt idx="35">
                  <c:v>23.72498716109354</c:v>
                </c:pt>
                <c:pt idx="36">
                  <c:v>23.74772841744578</c:v>
                </c:pt>
                <c:pt idx="37">
                  <c:v>23.8040230588363</c:v>
                </c:pt>
                <c:pt idx="38">
                  <c:v>23.51340408734218</c:v>
                </c:pt>
                <c:pt idx="39">
                  <c:v>23.33260073463484</c:v>
                </c:pt>
                <c:pt idx="40">
                  <c:v>23.35822303200115</c:v>
                </c:pt>
                <c:pt idx="41">
                  <c:v>24.06543089050425</c:v>
                </c:pt>
                <c:pt idx="42">
                  <c:v>24.44447186127384</c:v>
                </c:pt>
                <c:pt idx="43">
                  <c:v>24.73510223333377</c:v>
                </c:pt>
                <c:pt idx="44">
                  <c:v>26.0195140862999</c:v>
                </c:pt>
                <c:pt idx="45">
                  <c:v>27.27952074814399</c:v>
                </c:pt>
                <c:pt idx="46">
                  <c:v>27.53215984861902</c:v>
                </c:pt>
                <c:pt idx="47">
                  <c:v>27.77827797710663</c:v>
                </c:pt>
                <c:pt idx="48">
                  <c:v>27.53490155774043</c:v>
                </c:pt>
                <c:pt idx="49">
                  <c:v>27.29365745491136</c:v>
                </c:pt>
                <c:pt idx="50">
                  <c:v>27.05452698655554</c:v>
                </c:pt>
                <c:pt idx="51">
                  <c:v>26.34700932491649</c:v>
                </c:pt>
                <c:pt idx="52">
                  <c:v>25.64981258436529</c:v>
                </c:pt>
                <c:pt idx="53">
                  <c:v>24.9628102240836</c:v>
                </c:pt>
                <c:pt idx="54">
                  <c:v>24.74410122510741</c:v>
                </c:pt>
                <c:pt idx="55">
                  <c:v>24.5273084216959</c:v>
                </c:pt>
                <c:pt idx="56">
                  <c:v>24.76264493318206</c:v>
                </c:pt>
                <c:pt idx="57">
                  <c:v>24.99197492761487</c:v>
                </c:pt>
                <c:pt idx="58">
                  <c:v>25.21538559100684</c:v>
                </c:pt>
                <c:pt idx="59">
                  <c:v>24.55596431709057</c:v>
                </c:pt>
                <c:pt idx="60">
                  <c:v>24.77547735254297</c:v>
                </c:pt>
                <c:pt idx="61">
                  <c:v>24.98925894265254</c:v>
                </c:pt>
                <c:pt idx="62">
                  <c:v>24.77031821604992</c:v>
                </c:pt>
                <c:pt idx="63">
                  <c:v>24.97662840001487</c:v>
                </c:pt>
                <c:pt idx="64">
                  <c:v>23.49892723280674</c:v>
                </c:pt>
                <c:pt idx="65">
                  <c:v>25.67673766015485</c:v>
                </c:pt>
                <c:pt idx="66">
                  <c:v>26.03261790209429</c:v>
                </c:pt>
                <c:pt idx="67">
                  <c:v>26.39243372155515</c:v>
                </c:pt>
                <c:pt idx="68">
                  <c:v>26.75622445465117</c:v>
                </c:pt>
                <c:pt idx="69">
                  <c:v>27.12402980862859</c:v>
                </c:pt>
                <c:pt idx="70">
                  <c:v>27.49588986523942</c:v>
                </c:pt>
                <c:pt idx="71">
                  <c:v>27.87184508414465</c:v>
                </c:pt>
                <c:pt idx="72">
                  <c:v>28.25193630634752</c:v>
                </c:pt>
                <c:pt idx="73">
                  <c:v>28.63620475765728</c:v>
                </c:pt>
                <c:pt idx="74">
                  <c:v>28.15643327520295</c:v>
                </c:pt>
                <c:pt idx="75">
                  <c:v>28.9707075192099</c:v>
                </c:pt>
                <c:pt idx="76">
                  <c:v>29.00145868213243</c:v>
                </c:pt>
                <c:pt idx="77">
                  <c:v>29.49368217208275</c:v>
                </c:pt>
                <c:pt idx="78">
                  <c:v>29.23155908242804</c:v>
                </c:pt>
                <c:pt idx="79">
                  <c:v>29.49875204226744</c:v>
                </c:pt>
                <c:pt idx="80">
                  <c:v>30.7012654495168</c:v>
                </c:pt>
                <c:pt idx="81">
                  <c:v>31.04087210347365</c:v>
                </c:pt>
                <c:pt idx="82">
                  <c:v>31.92993285393939</c:v>
                </c:pt>
                <c:pt idx="83">
                  <c:v>33.21689838617808</c:v>
                </c:pt>
                <c:pt idx="84">
                  <c:v>32.42792876471115</c:v>
                </c:pt>
              </c:numCache>
            </c:numRef>
          </c:val>
        </c:ser>
        <c:ser>
          <c:idx val="11"/>
          <c:order val="14"/>
          <c:tx>
            <c:strRef>
              <c:f>Definitive!$BO$3</c:f>
              <c:strCache>
                <c:ptCount val="1"/>
                <c:pt idx="0">
                  <c:v>Lemberg</c:v>
                </c:pt>
              </c:strCache>
            </c:strRef>
          </c:tx>
          <c:spPr>
            <a:ln w="12700">
              <a:solidFill>
                <a:srgbClr val="FFFF99"/>
              </a:solidFill>
              <a:prstDash val="solid"/>
            </a:ln>
          </c:spPr>
          <c:marker>
            <c:symbol val="triangle"/>
            <c:size val="5"/>
            <c:spPr>
              <a:solidFill>
                <a:srgbClr val="FFFF99"/>
              </a:solidFill>
              <a:ln>
                <a:solidFill>
                  <a:srgbClr val="FFFF99"/>
                </a:solidFill>
                <a:prstDash val="solid"/>
              </a:ln>
            </c:spPr>
          </c:marker>
          <c:val>
            <c:numRef>
              <c:f>Definitive!$BO$12:$BO$96</c:f>
              <c:numCache>
                <c:formatCode>0.00</c:formatCode>
                <c:ptCount val="85"/>
                <c:pt idx="0">
                  <c:v>34.20900749133823</c:v>
                </c:pt>
                <c:pt idx="1">
                  <c:v>33.6794233159003</c:v>
                </c:pt>
                <c:pt idx="2">
                  <c:v>33.24169606534407</c:v>
                </c:pt>
                <c:pt idx="3">
                  <c:v>32.82810779915814</c:v>
                </c:pt>
                <c:pt idx="4">
                  <c:v>32.50675882531883</c:v>
                </c:pt>
                <c:pt idx="5">
                  <c:v>32.50043420481896</c:v>
                </c:pt>
                <c:pt idx="6">
                  <c:v>32.50141967986075</c:v>
                </c:pt>
                <c:pt idx="7">
                  <c:v>32.90635715001047</c:v>
                </c:pt>
                <c:pt idx="8">
                  <c:v>33.4526045423535</c:v>
                </c:pt>
                <c:pt idx="9">
                  <c:v>34.23304767147472</c:v>
                </c:pt>
                <c:pt idx="10">
                  <c:v>34.68997588006184</c:v>
                </c:pt>
                <c:pt idx="11">
                  <c:v>35.38027556166401</c:v>
                </c:pt>
                <c:pt idx="12">
                  <c:v>36.13006761375163</c:v>
                </c:pt>
                <c:pt idx="13">
                  <c:v>36.9988780610097</c:v>
                </c:pt>
                <c:pt idx="14">
                  <c:v>37.24388627897237</c:v>
                </c:pt>
                <c:pt idx="15">
                  <c:v>37.34030836151057</c:v>
                </c:pt>
                <c:pt idx="16">
                  <c:v>38.25339305534064</c:v>
                </c:pt>
                <c:pt idx="17">
                  <c:v>39.1591273938571</c:v>
                </c:pt>
                <c:pt idx="18">
                  <c:v>39.482222290661</c:v>
                </c:pt>
                <c:pt idx="19">
                  <c:v>38.3332389008962</c:v>
                </c:pt>
                <c:pt idx="20">
                  <c:v>37.396860352381</c:v>
                </c:pt>
                <c:pt idx="21">
                  <c:v>36.90350915682826</c:v>
                </c:pt>
                <c:pt idx="22">
                  <c:v>37.2891666321378</c:v>
                </c:pt>
                <c:pt idx="23">
                  <c:v>38.47543966453726</c:v>
                </c:pt>
                <c:pt idx="24">
                  <c:v>39.57264375924589</c:v>
                </c:pt>
                <c:pt idx="25">
                  <c:v>40.31905025880826</c:v>
                </c:pt>
                <c:pt idx="26">
                  <c:v>42.2325708787355</c:v>
                </c:pt>
                <c:pt idx="27">
                  <c:v>41.22852521123603</c:v>
                </c:pt>
                <c:pt idx="28">
                  <c:v>41.70444553036153</c:v>
                </c:pt>
                <c:pt idx="29">
                  <c:v>44.90106882755565</c:v>
                </c:pt>
                <c:pt idx="30">
                  <c:v>45.50366050126043</c:v>
                </c:pt>
                <c:pt idx="31">
                  <c:v>47.13440257075318</c:v>
                </c:pt>
                <c:pt idx="32">
                  <c:v>49.34938035757057</c:v>
                </c:pt>
                <c:pt idx="33">
                  <c:v>51.89528446858552</c:v>
                </c:pt>
                <c:pt idx="34">
                  <c:v>54.47780571362414</c:v>
                </c:pt>
                <c:pt idx="35">
                  <c:v>55.83673992104271</c:v>
                </c:pt>
                <c:pt idx="36">
                  <c:v>56.88376018268612</c:v>
                </c:pt>
                <c:pt idx="37">
                  <c:v>56.68717546847841</c:v>
                </c:pt>
                <c:pt idx="38">
                  <c:v>56.75680292491593</c:v>
                </c:pt>
                <c:pt idx="39">
                  <c:v>57.34458580162138</c:v>
                </c:pt>
                <c:pt idx="40">
                  <c:v>58.68496916604956</c:v>
                </c:pt>
                <c:pt idx="41">
                  <c:v>61.54453084654567</c:v>
                </c:pt>
                <c:pt idx="42">
                  <c:v>61.71306504175515</c:v>
                </c:pt>
                <c:pt idx="43">
                  <c:v>66.8444162718337</c:v>
                </c:pt>
                <c:pt idx="44">
                  <c:v>77.09043505765108</c:v>
                </c:pt>
                <c:pt idx="45">
                  <c:v>76.62551593785865</c:v>
                </c:pt>
                <c:pt idx="46">
                  <c:v>76.48678548039082</c:v>
                </c:pt>
                <c:pt idx="47">
                  <c:v>75.79272997031505</c:v>
                </c:pt>
                <c:pt idx="48">
                  <c:v>74.82871436845481</c:v>
                </c:pt>
                <c:pt idx="49">
                  <c:v>74.16357753075243</c:v>
                </c:pt>
                <c:pt idx="50">
                  <c:v>73.25826618187173</c:v>
                </c:pt>
                <c:pt idx="51">
                  <c:v>72.93250516866115</c:v>
                </c:pt>
                <c:pt idx="52">
                  <c:v>73.55845867836045</c:v>
                </c:pt>
                <c:pt idx="53">
                  <c:v>74.55985639280392</c:v>
                </c:pt>
                <c:pt idx="54">
                  <c:v>75.97231142310842</c:v>
                </c:pt>
                <c:pt idx="55">
                  <c:v>76.55413867259541</c:v>
                </c:pt>
                <c:pt idx="56">
                  <c:v>76.45897037805311</c:v>
                </c:pt>
                <c:pt idx="57">
                  <c:v>76.15655909475235</c:v>
                </c:pt>
                <c:pt idx="58">
                  <c:v>75.6179047641086</c:v>
                </c:pt>
                <c:pt idx="59">
                  <c:v>75.23224825195243</c:v>
                </c:pt>
                <c:pt idx="60">
                  <c:v>75.698223998188</c:v>
                </c:pt>
                <c:pt idx="61">
                  <c:v>75.82222129582495</c:v>
                </c:pt>
                <c:pt idx="62">
                  <c:v>76.31725885567844</c:v>
                </c:pt>
                <c:pt idx="63">
                  <c:v>77.20381286509416</c:v>
                </c:pt>
                <c:pt idx="64">
                  <c:v>78.36580739258845</c:v>
                </c:pt>
                <c:pt idx="65">
                  <c:v>80.96273448075692</c:v>
                </c:pt>
                <c:pt idx="66">
                  <c:v>82.16222653975242</c:v>
                </c:pt>
                <c:pt idx="67">
                  <c:v>80.8776503986694</c:v>
                </c:pt>
                <c:pt idx="68">
                  <c:v>83.45156938655405</c:v>
                </c:pt>
                <c:pt idx="69">
                  <c:v>83.8482586153006</c:v>
                </c:pt>
                <c:pt idx="70">
                  <c:v>81.48529175971782</c:v>
                </c:pt>
                <c:pt idx="71">
                  <c:v>81.49358463244634</c:v>
                </c:pt>
                <c:pt idx="72">
                  <c:v>80.33608528336812</c:v>
                </c:pt>
                <c:pt idx="73">
                  <c:v>82.9356262798081</c:v>
                </c:pt>
                <c:pt idx="74">
                  <c:v>84.17755567295593</c:v>
                </c:pt>
                <c:pt idx="75">
                  <c:v>85.96692014090668</c:v>
                </c:pt>
                <c:pt idx="76">
                  <c:v>86.15311855331701</c:v>
                </c:pt>
                <c:pt idx="77">
                  <c:v>88.84590998040842</c:v>
                </c:pt>
                <c:pt idx="78">
                  <c:v>88.59563094883714</c:v>
                </c:pt>
                <c:pt idx="79">
                  <c:v>90.13916933998139</c:v>
                </c:pt>
                <c:pt idx="80">
                  <c:v>94.9148149192383</c:v>
                </c:pt>
                <c:pt idx="81">
                  <c:v>96.77210318440522</c:v>
                </c:pt>
                <c:pt idx="82">
                  <c:v>100.5707763984318</c:v>
                </c:pt>
                <c:pt idx="83">
                  <c:v>105.823948825956</c:v>
                </c:pt>
                <c:pt idx="84">
                  <c:v>103.7898112876158</c:v>
                </c:pt>
              </c:numCache>
            </c:numRef>
          </c:val>
        </c:ser>
        <c:ser>
          <c:idx val="12"/>
          <c:order val="15"/>
          <c:tx>
            <c:strRef>
              <c:f>Definitive!$BS$3</c:f>
              <c:strCache>
                <c:ptCount val="1"/>
                <c:pt idx="0">
                  <c:v>Krakau</c:v>
                </c:pt>
              </c:strCache>
            </c:strRef>
          </c:tx>
          <c:spPr>
            <a:ln w="12700">
              <a:solidFill>
                <a:srgbClr val="99CCFF"/>
              </a:solidFill>
              <a:prstDash val="solid"/>
            </a:ln>
          </c:spPr>
          <c:marker>
            <c:symbol val="x"/>
            <c:size val="5"/>
            <c:spPr>
              <a:noFill/>
              <a:ln>
                <a:solidFill>
                  <a:srgbClr val="99CCFF"/>
                </a:solidFill>
                <a:prstDash val="solid"/>
              </a:ln>
            </c:spPr>
          </c:marker>
          <c:val>
            <c:numRef>
              <c:f>Definitive!$BS$12:$BS$96</c:f>
              <c:numCache>
                <c:formatCode>0.00</c:formatCode>
                <c:ptCount val="85"/>
                <c:pt idx="0">
                  <c:v>21.39229235464204</c:v>
                </c:pt>
                <c:pt idx="1">
                  <c:v>21.24529009471351</c:v>
                </c:pt>
                <c:pt idx="2">
                  <c:v>21.31125268319423</c:v>
                </c:pt>
                <c:pt idx="3">
                  <c:v>21.05351976884124</c:v>
                </c:pt>
                <c:pt idx="4">
                  <c:v>21.22183674732976</c:v>
                </c:pt>
                <c:pt idx="5">
                  <c:v>20.95514776681904</c:v>
                </c:pt>
                <c:pt idx="6">
                  <c:v>20.67055655675369</c:v>
                </c:pt>
                <c:pt idx="7">
                  <c:v>20.36747706199448</c:v>
                </c:pt>
                <c:pt idx="8">
                  <c:v>20.33560086395324</c:v>
                </c:pt>
                <c:pt idx="9">
                  <c:v>20.29509378588917</c:v>
                </c:pt>
                <c:pt idx="10">
                  <c:v>20.24563808207898</c:v>
                </c:pt>
                <c:pt idx="11">
                  <c:v>20.67533396622925</c:v>
                </c:pt>
                <c:pt idx="12">
                  <c:v>21.11405667069855</c:v>
                </c:pt>
                <c:pt idx="13">
                  <c:v>21.56199422927247</c:v>
                </c:pt>
                <c:pt idx="14">
                  <c:v>21.75755924632194</c:v>
                </c:pt>
                <c:pt idx="15">
                  <c:v>21.95273757220189</c:v>
                </c:pt>
                <c:pt idx="16">
                  <c:v>22.14744325821492</c:v>
                </c:pt>
                <c:pt idx="17">
                  <c:v>22.6417492688327</c:v>
                </c:pt>
                <c:pt idx="18">
                  <c:v>23.05704208077835</c:v>
                </c:pt>
                <c:pt idx="19">
                  <c:v>23.22024297581253</c:v>
                </c:pt>
                <c:pt idx="20">
                  <c:v>23.38845251478514</c:v>
                </c:pt>
                <c:pt idx="21">
                  <c:v>24.67981929603181</c:v>
                </c:pt>
                <c:pt idx="22">
                  <c:v>26.01194970472535</c:v>
                </c:pt>
                <c:pt idx="23">
                  <c:v>27.38592915493304</c:v>
                </c:pt>
                <c:pt idx="24">
                  <c:v>28.80286964010841</c:v>
                </c:pt>
                <c:pt idx="25">
                  <c:v>30.26391035221645</c:v>
                </c:pt>
                <c:pt idx="26">
                  <c:v>31.77021831480843</c:v>
                </c:pt>
                <c:pt idx="27">
                  <c:v>32.34463195333213</c:v>
                </c:pt>
                <c:pt idx="28">
                  <c:v>32.92939939949407</c:v>
                </c:pt>
                <c:pt idx="29">
                  <c:v>33.52470664169694</c:v>
                </c:pt>
                <c:pt idx="30">
                  <c:v>34.16123305337943</c:v>
                </c:pt>
                <c:pt idx="31">
                  <c:v>34.97383940042712</c:v>
                </c:pt>
                <c:pt idx="32">
                  <c:v>36.4998983044666</c:v>
                </c:pt>
                <c:pt idx="33">
                  <c:v>38.67086783942354</c:v>
                </c:pt>
                <c:pt idx="34">
                  <c:v>39.5794754621578</c:v>
                </c:pt>
                <c:pt idx="35">
                  <c:v>40.0600411509893</c:v>
                </c:pt>
                <c:pt idx="36">
                  <c:v>40.60523330517258</c:v>
                </c:pt>
                <c:pt idx="37">
                  <c:v>40.54186199450974</c:v>
                </c:pt>
                <c:pt idx="38">
                  <c:v>40.66885602712174</c:v>
                </c:pt>
                <c:pt idx="39">
                  <c:v>41.16817472448556</c:v>
                </c:pt>
                <c:pt idx="40">
                  <c:v>42.92492864936475</c:v>
                </c:pt>
                <c:pt idx="41">
                  <c:v>44.35156778630513</c:v>
                </c:pt>
                <c:pt idx="42">
                  <c:v>44.76334438638814</c:v>
                </c:pt>
                <c:pt idx="43">
                  <c:v>48.05829407106234</c:v>
                </c:pt>
                <c:pt idx="44">
                  <c:v>52.69094839107165</c:v>
                </c:pt>
                <c:pt idx="45">
                  <c:v>56.63072348334887</c:v>
                </c:pt>
                <c:pt idx="46">
                  <c:v>58.53606005172924</c:v>
                </c:pt>
                <c:pt idx="47">
                  <c:v>59.76207285506408</c:v>
                </c:pt>
                <c:pt idx="48">
                  <c:v>60.31281049266409</c:v>
                </c:pt>
                <c:pt idx="49">
                  <c:v>59.52350202340151</c:v>
                </c:pt>
                <c:pt idx="50">
                  <c:v>58.73710686358394</c:v>
                </c:pt>
                <c:pt idx="51">
                  <c:v>57.95361652254584</c:v>
                </c:pt>
                <c:pt idx="52">
                  <c:v>57.17302253192046</c:v>
                </c:pt>
                <c:pt idx="53">
                  <c:v>55.73184213446003</c:v>
                </c:pt>
                <c:pt idx="54">
                  <c:v>55.6204898396034</c:v>
                </c:pt>
                <c:pt idx="55">
                  <c:v>55.50936002678028</c:v>
                </c:pt>
                <c:pt idx="56">
                  <c:v>56.05795763541737</c:v>
                </c:pt>
                <c:pt idx="57">
                  <c:v>55.94595376135523</c:v>
                </c:pt>
                <c:pt idx="58">
                  <c:v>57.80479156545975</c:v>
                </c:pt>
                <c:pt idx="59">
                  <c:v>59.00041791294282</c:v>
                </c:pt>
                <c:pt idx="60">
                  <c:v>59.53678538820624</c:v>
                </c:pt>
                <c:pt idx="61">
                  <c:v>60.7237172031229</c:v>
                </c:pt>
                <c:pt idx="62">
                  <c:v>60.60239113522658</c:v>
                </c:pt>
                <c:pt idx="63">
                  <c:v>60.4813074769756</c:v>
                </c:pt>
                <c:pt idx="64">
                  <c:v>60.36046574403516</c:v>
                </c:pt>
                <c:pt idx="65">
                  <c:v>62.46695491076365</c:v>
                </c:pt>
                <c:pt idx="66">
                  <c:v>61.8303429132211</c:v>
                </c:pt>
                <c:pt idx="67">
                  <c:v>62.3734287427682</c:v>
                </c:pt>
                <c:pt idx="68">
                  <c:v>62.522383550511</c:v>
                </c:pt>
                <c:pt idx="69">
                  <c:v>64.26069485787523</c:v>
                </c:pt>
                <c:pt idx="70">
                  <c:v>65.2111285600892</c:v>
                </c:pt>
                <c:pt idx="71">
                  <c:v>67.36582848924662</c:v>
                </c:pt>
                <c:pt idx="72">
                  <c:v>68.32907346289109</c:v>
                </c:pt>
                <c:pt idx="73">
                  <c:v>69.58326635571464</c:v>
                </c:pt>
                <c:pt idx="74">
                  <c:v>69.83010796664472</c:v>
                </c:pt>
                <c:pt idx="75">
                  <c:v>71.55021491585006</c:v>
                </c:pt>
                <c:pt idx="76">
                  <c:v>71.94220572443995</c:v>
                </c:pt>
                <c:pt idx="77">
                  <c:v>74.43605671156872</c:v>
                </c:pt>
                <c:pt idx="78">
                  <c:v>74.47172188275471</c:v>
                </c:pt>
                <c:pt idx="79">
                  <c:v>76.01964083819593</c:v>
                </c:pt>
                <c:pt idx="80">
                  <c:v>80.3118146296052</c:v>
                </c:pt>
                <c:pt idx="81">
                  <c:v>82.15401353642862</c:v>
                </c:pt>
                <c:pt idx="82">
                  <c:v>85.66108679251175</c:v>
                </c:pt>
                <c:pt idx="83">
                  <c:v>90.43341103427805</c:v>
                </c:pt>
                <c:pt idx="84">
                  <c:v>88.9882862358867</c:v>
                </c:pt>
              </c:numCache>
            </c:numRef>
          </c:val>
        </c:ser>
        <c:ser>
          <c:idx val="14"/>
          <c:order val="16"/>
          <c:tx>
            <c:strRef>
              <c:f>Definitive!$BU$3</c:f>
              <c:strCache>
                <c:ptCount val="1"/>
                <c:pt idx="0">
                  <c:v>Czernowitz</c:v>
                </c:pt>
              </c:strCache>
            </c:strRef>
          </c:tx>
          <c:spPr>
            <a:ln w="12700">
              <a:solidFill>
                <a:srgbClr val="CC99FF"/>
              </a:solidFill>
              <a:prstDash val="solid"/>
            </a:ln>
          </c:spPr>
          <c:marker>
            <c:symbol val="circle"/>
            <c:size val="5"/>
            <c:spPr>
              <a:solidFill>
                <a:srgbClr val="CC99FF"/>
              </a:solidFill>
              <a:ln>
                <a:solidFill>
                  <a:srgbClr val="CC99FF"/>
                </a:solidFill>
                <a:prstDash val="solid"/>
              </a:ln>
            </c:spPr>
          </c:marker>
          <c:val>
            <c:numRef>
              <c:f>Definitive!$BU$12:$BU$96</c:f>
              <c:numCache>
                <c:formatCode>0.00</c:formatCode>
                <c:ptCount val="85"/>
                <c:pt idx="0">
                  <c:v>19.09317270042609</c:v>
                </c:pt>
                <c:pt idx="1">
                  <c:v>19.08551810493554</c:v>
                </c:pt>
                <c:pt idx="2">
                  <c:v>19.072903149331</c:v>
                </c:pt>
                <c:pt idx="3">
                  <c:v>19.05517374907056</c:v>
                </c:pt>
                <c:pt idx="4">
                  <c:v>19.03217220063814</c:v>
                </c:pt>
                <c:pt idx="5">
                  <c:v>19.3008778409577</c:v>
                </c:pt>
                <c:pt idx="6">
                  <c:v>19.57332824542836</c:v>
                </c:pt>
                <c:pt idx="7">
                  <c:v>19.84957474510639</c:v>
                </c:pt>
                <c:pt idx="8">
                  <c:v>20.6735162017432</c:v>
                </c:pt>
                <c:pt idx="9">
                  <c:v>21.51845955286044</c:v>
                </c:pt>
                <c:pt idx="10">
                  <c:v>22.38486152419445</c:v>
                </c:pt>
                <c:pt idx="11">
                  <c:v>22.65044702269605</c:v>
                </c:pt>
                <c:pt idx="12">
                  <c:v>22.91885041836003</c:v>
                </c:pt>
                <c:pt idx="13">
                  <c:v>23.19009466852432</c:v>
                </c:pt>
                <c:pt idx="14">
                  <c:v>23.45458626353072</c:v>
                </c:pt>
                <c:pt idx="15">
                  <c:v>23.72166231176467</c:v>
                </c:pt>
                <c:pt idx="16">
                  <c:v>23.99133870040919</c:v>
                </c:pt>
                <c:pt idx="17">
                  <c:v>24.59300433926759</c:v>
                </c:pt>
                <c:pt idx="18">
                  <c:v>25.20765868408042</c:v>
                </c:pt>
                <c:pt idx="19">
                  <c:v>25.83556143345748</c:v>
                </c:pt>
                <c:pt idx="20">
                  <c:v>26.47697724144159</c:v>
                </c:pt>
                <c:pt idx="21">
                  <c:v>27.02171335764463</c:v>
                </c:pt>
                <c:pt idx="22">
                  <c:v>27.57703362403927</c:v>
                </c:pt>
                <c:pt idx="23">
                  <c:v>28.14313620134476</c:v>
                </c:pt>
                <c:pt idx="24">
                  <c:v>28.72022286506219</c:v>
                </c:pt>
                <c:pt idx="25">
                  <c:v>29.30849907015642</c:v>
                </c:pt>
                <c:pt idx="26">
                  <c:v>29.90817401687826</c:v>
                </c:pt>
                <c:pt idx="27">
                  <c:v>30.52341551370966</c:v>
                </c:pt>
                <c:pt idx="28">
                  <c:v>31.15061001473605</c:v>
                </c:pt>
                <c:pt idx="29">
                  <c:v>31.7899812954756</c:v>
                </c:pt>
                <c:pt idx="30">
                  <c:v>31.89767160546082</c:v>
                </c:pt>
                <c:pt idx="31">
                  <c:v>32.39630926709717</c:v>
                </c:pt>
                <c:pt idx="32">
                  <c:v>33.05315894635344</c:v>
                </c:pt>
                <c:pt idx="33">
                  <c:v>35.50089778349831</c:v>
                </c:pt>
                <c:pt idx="34">
                  <c:v>36.24167490632136</c:v>
                </c:pt>
                <c:pt idx="35">
                  <c:v>36.96657371415582</c:v>
                </c:pt>
                <c:pt idx="36">
                  <c:v>37.29921079720795</c:v>
                </c:pt>
                <c:pt idx="37">
                  <c:v>37.68793023691211</c:v>
                </c:pt>
                <c:pt idx="38">
                  <c:v>37.5268220918645</c:v>
                </c:pt>
                <c:pt idx="39">
                  <c:v>37.53736525341215</c:v>
                </c:pt>
                <c:pt idx="40">
                  <c:v>37.88042068860985</c:v>
                </c:pt>
                <c:pt idx="41">
                  <c:v>39.34078219557243</c:v>
                </c:pt>
                <c:pt idx="42">
                  <c:v>40.2813820551512</c:v>
                </c:pt>
                <c:pt idx="43">
                  <c:v>41.08769420769836</c:v>
                </c:pt>
                <c:pt idx="44">
                  <c:v>43.5683986579229</c:v>
                </c:pt>
                <c:pt idx="45">
                  <c:v>46.04510929315746</c:v>
                </c:pt>
                <c:pt idx="46">
                  <c:v>46.84480226234278</c:v>
                </c:pt>
                <c:pt idx="47">
                  <c:v>47.64318678913857</c:v>
                </c:pt>
                <c:pt idx="48">
                  <c:v>47.60508748146229</c:v>
                </c:pt>
                <c:pt idx="49">
                  <c:v>47.56701864104362</c:v>
                </c:pt>
                <c:pt idx="50">
                  <c:v>47.52898024351852</c:v>
                </c:pt>
                <c:pt idx="51">
                  <c:v>46.65779731253288</c:v>
                </c:pt>
                <c:pt idx="52">
                  <c:v>45.78797732260453</c:v>
                </c:pt>
                <c:pt idx="53">
                  <c:v>44.91951865101102</c:v>
                </c:pt>
                <c:pt idx="54">
                  <c:v>44.88359740650382</c:v>
                </c:pt>
                <c:pt idx="55">
                  <c:v>44.84770488750049</c:v>
                </c:pt>
                <c:pt idx="56">
                  <c:v>45.64168997975259</c:v>
                </c:pt>
                <c:pt idx="57">
                  <c:v>46.43437652429225</c:v>
                </c:pt>
                <c:pt idx="58">
                  <c:v>47.22576609022082</c:v>
                </c:pt>
                <c:pt idx="59">
                  <c:v>46.3601409261688</c:v>
                </c:pt>
                <c:pt idx="60">
                  <c:v>47.1502652812305</c:v>
                </c:pt>
                <c:pt idx="61">
                  <c:v>47.939096296104</c:v>
                </c:pt>
                <c:pt idx="62">
                  <c:v>47.90076035548794</c:v>
                </c:pt>
                <c:pt idx="63">
                  <c:v>48.68766981396981</c:v>
                </c:pt>
                <c:pt idx="64">
                  <c:v>46.17507074957747</c:v>
                </c:pt>
                <c:pt idx="65">
                  <c:v>50.85969282945714</c:v>
                </c:pt>
                <c:pt idx="66">
                  <c:v>51.97878082766011</c:v>
                </c:pt>
                <c:pt idx="67">
                  <c:v>53.12048606609848</c:v>
                </c:pt>
                <c:pt idx="68">
                  <c:v>54.28524310683233</c:v>
                </c:pt>
                <c:pt idx="69">
                  <c:v>55.47349458578251</c:v>
                </c:pt>
                <c:pt idx="70">
                  <c:v>56.68569135919027</c:v>
                </c:pt>
                <c:pt idx="71">
                  <c:v>57.92229265268639</c:v>
                </c:pt>
                <c:pt idx="72">
                  <c:v>59.18376621301597</c:v>
                </c:pt>
                <c:pt idx="73">
                  <c:v>60.47058846246515</c:v>
                </c:pt>
                <c:pt idx="74">
                  <c:v>59.93503057864111</c:v>
                </c:pt>
                <c:pt idx="75">
                  <c:v>62.16365609462734</c:v>
                </c:pt>
                <c:pt idx="76">
                  <c:v>62.72947393875102</c:v>
                </c:pt>
                <c:pt idx="77">
                  <c:v>64.30654178759052</c:v>
                </c:pt>
                <c:pt idx="78">
                  <c:v>64.2469469259375</c:v>
                </c:pt>
                <c:pt idx="79">
                  <c:v>65.35495414763606</c:v>
                </c:pt>
                <c:pt idx="80">
                  <c:v>68.5654772822717</c:v>
                </c:pt>
                <c:pt idx="81">
                  <c:v>69.88074028612733</c:v>
                </c:pt>
                <c:pt idx="82">
                  <c:v>72.45960191977103</c:v>
                </c:pt>
                <c:pt idx="83">
                  <c:v>75.98561315820246</c:v>
                </c:pt>
                <c:pt idx="84">
                  <c:v>74.77662515765415</c:v>
                </c:pt>
              </c:numCache>
            </c:numRef>
          </c:val>
        </c:ser>
        <c:ser>
          <c:idx val="13"/>
          <c:order val="17"/>
          <c:tx>
            <c:strRef>
              <c:f>Definitive!$BY$3</c:f>
              <c:strCache>
                <c:ptCount val="1"/>
                <c:pt idx="0">
                  <c:v>Zara</c:v>
                </c:pt>
              </c:strCache>
            </c:strRef>
          </c:tx>
          <c:spPr>
            <a:ln w="12700">
              <a:solidFill>
                <a:srgbClr val="FF99CC"/>
              </a:solidFill>
              <a:prstDash val="solid"/>
            </a:ln>
          </c:spPr>
          <c:marker>
            <c:symbol val="star"/>
            <c:size val="5"/>
            <c:spPr>
              <a:noFill/>
              <a:ln>
                <a:solidFill>
                  <a:srgbClr val="FF99CC"/>
                </a:solidFill>
                <a:prstDash val="solid"/>
              </a:ln>
            </c:spPr>
          </c:marker>
          <c:val>
            <c:numRef>
              <c:f>Definitive!$BY$12:$BY$96</c:f>
              <c:numCache>
                <c:formatCode>0.00</c:formatCode>
                <c:ptCount val="85"/>
                <c:pt idx="0">
                  <c:v>8.55950521319561</c:v>
                </c:pt>
                <c:pt idx="1">
                  <c:v>8.69668047658925</c:v>
                </c:pt>
                <c:pt idx="2">
                  <c:v>8.833755272322418</c:v>
                </c:pt>
                <c:pt idx="3">
                  <c:v>8.97057895934813</c:v>
                </c:pt>
                <c:pt idx="4">
                  <c:v>9.10699123634343</c:v>
                </c:pt>
                <c:pt idx="5">
                  <c:v>9.387341607432343</c:v>
                </c:pt>
                <c:pt idx="6">
                  <c:v>9.676298105929307</c:v>
                </c:pt>
                <c:pt idx="7">
                  <c:v>9.974124094618591</c:v>
                </c:pt>
                <c:pt idx="8">
                  <c:v>10.55885702294736</c:v>
                </c:pt>
                <c:pt idx="9">
                  <c:v>11.17101766583691</c:v>
                </c:pt>
                <c:pt idx="10">
                  <c:v>11.81176975172843</c:v>
                </c:pt>
                <c:pt idx="11">
                  <c:v>12.14832321430203</c:v>
                </c:pt>
                <c:pt idx="12">
                  <c:v>12.49428449941531</c:v>
                </c:pt>
                <c:pt idx="13">
                  <c:v>12.84990989086093</c:v>
                </c:pt>
                <c:pt idx="14">
                  <c:v>13.210046220275</c:v>
                </c:pt>
                <c:pt idx="15">
                  <c:v>13.58002845711432</c:v>
                </c:pt>
                <c:pt idx="16">
                  <c:v>13.96011650742039</c:v>
                </c:pt>
                <c:pt idx="17">
                  <c:v>14.54538253081667</c:v>
                </c:pt>
                <c:pt idx="18">
                  <c:v>15.15392280941404</c:v>
                </c:pt>
                <c:pt idx="19">
                  <c:v>15.7866312489266</c:v>
                </c:pt>
                <c:pt idx="20">
                  <c:v>16.44443525175919</c:v>
                </c:pt>
                <c:pt idx="21">
                  <c:v>17.05856300377246</c:v>
                </c:pt>
                <c:pt idx="22">
                  <c:v>17.69522583969027</c:v>
                </c:pt>
                <c:pt idx="23">
                  <c:v>18.35523942128612</c:v>
                </c:pt>
                <c:pt idx="24">
                  <c:v>19.03944861122113</c:v>
                </c:pt>
                <c:pt idx="25">
                  <c:v>19.74872850909138</c:v>
                </c:pt>
                <c:pt idx="26">
                  <c:v>20.48398552395975</c:v>
                </c:pt>
                <c:pt idx="27">
                  <c:v>21.24891162051117</c:v>
                </c:pt>
                <c:pt idx="28">
                  <c:v>22.04190454255749</c:v>
                </c:pt>
                <c:pt idx="29">
                  <c:v>22.86398012504515</c:v>
                </c:pt>
                <c:pt idx="30">
                  <c:v>23.31844275624548</c:v>
                </c:pt>
                <c:pt idx="31">
                  <c:v>24.07216202548226</c:v>
                </c:pt>
                <c:pt idx="32">
                  <c:v>24.96384824080279</c:v>
                </c:pt>
                <c:pt idx="33">
                  <c:v>27.25316200372151</c:v>
                </c:pt>
                <c:pt idx="34">
                  <c:v>28.27905041635868</c:v>
                </c:pt>
                <c:pt idx="35">
                  <c:v>29.31870348492535</c:v>
                </c:pt>
                <c:pt idx="36">
                  <c:v>30.06866902743765</c:v>
                </c:pt>
                <c:pt idx="37">
                  <c:v>30.88131954739668</c:v>
                </c:pt>
                <c:pt idx="38">
                  <c:v>31.25462916399565</c:v>
                </c:pt>
                <c:pt idx="39">
                  <c:v>31.77717958391417</c:v>
                </c:pt>
                <c:pt idx="40">
                  <c:v>32.59457747627435</c:v>
                </c:pt>
                <c:pt idx="41">
                  <c:v>34.407455174748</c:v>
                </c:pt>
                <c:pt idx="42">
                  <c:v>35.80906035167942</c:v>
                </c:pt>
                <c:pt idx="43">
                  <c:v>37.12610017542198</c:v>
                </c:pt>
                <c:pt idx="44">
                  <c:v>40.01457054893454</c:v>
                </c:pt>
                <c:pt idx="45">
                  <c:v>42.98422200149524</c:v>
                </c:pt>
                <c:pt idx="46">
                  <c:v>44.4494071166606</c:v>
                </c:pt>
                <c:pt idx="47">
                  <c:v>45.94987832276</c:v>
                </c:pt>
                <c:pt idx="48">
                  <c:v>46.66764979534987</c:v>
                </c:pt>
                <c:pt idx="49">
                  <c:v>47.3966333952765</c:v>
                </c:pt>
                <c:pt idx="50">
                  <c:v>48.13700426435624</c:v>
                </c:pt>
                <c:pt idx="51">
                  <c:v>48.03123957358051</c:v>
                </c:pt>
                <c:pt idx="52">
                  <c:v>47.91042483256835</c:v>
                </c:pt>
                <c:pt idx="53">
                  <c:v>47.77411566264008</c:v>
                </c:pt>
                <c:pt idx="54">
                  <c:v>48.52038308711478</c:v>
                </c:pt>
                <c:pt idx="55">
                  <c:v>49.27830776701132</c:v>
                </c:pt>
                <c:pt idx="56">
                  <c:v>50.97488794177563</c:v>
                </c:pt>
                <c:pt idx="57">
                  <c:v>52.71244752949863</c:v>
                </c:pt>
                <c:pt idx="58">
                  <c:v>54.49185280960624</c:v>
                </c:pt>
                <c:pt idx="59">
                  <c:v>54.37212550105679</c:v>
                </c:pt>
                <c:pt idx="60">
                  <c:v>56.20755625302691</c:v>
                </c:pt>
                <c:pt idx="61">
                  <c:v>58.08706138661874</c:v>
                </c:pt>
                <c:pt idx="62">
                  <c:v>58.99442473798676</c:v>
                </c:pt>
                <c:pt idx="63">
                  <c:v>60.9489956075201</c:v>
                </c:pt>
                <c:pt idx="64">
                  <c:v>58.75355275744891</c:v>
                </c:pt>
                <c:pt idx="65">
                  <c:v>65.77779279292157</c:v>
                </c:pt>
                <c:pt idx="66">
                  <c:v>68.32987911588944</c:v>
                </c:pt>
                <c:pt idx="67">
                  <c:v>70.9783017260341</c:v>
                </c:pt>
                <c:pt idx="68">
                  <c:v>73.72662452533288</c:v>
                </c:pt>
                <c:pt idx="69">
                  <c:v>76.57854123923295</c:v>
                </c:pt>
                <c:pt idx="70">
                  <c:v>79.53788008837886</c:v>
                </c:pt>
                <c:pt idx="71">
                  <c:v>82.60860862679789</c:v>
                </c:pt>
                <c:pt idx="72">
                  <c:v>85.79483875242606</c:v>
                </c:pt>
                <c:pt idx="73">
                  <c:v>89.10083189606328</c:v>
                </c:pt>
                <c:pt idx="74">
                  <c:v>89.76298685453459</c:v>
                </c:pt>
                <c:pt idx="75">
                  <c:v>94.63071319724185</c:v>
                </c:pt>
                <c:pt idx="76">
                  <c:v>97.0613236503203</c:v>
                </c:pt>
                <c:pt idx="77">
                  <c:v>101.1366861336356</c:v>
                </c:pt>
                <c:pt idx="78">
                  <c:v>102.7034561619995</c:v>
                </c:pt>
                <c:pt idx="79">
                  <c:v>106.1915790152012</c:v>
                </c:pt>
                <c:pt idx="80">
                  <c:v>113.2390110314602</c:v>
                </c:pt>
                <c:pt idx="81">
                  <c:v>117.3078462952758</c:v>
                </c:pt>
                <c:pt idx="82">
                  <c:v>123.6358754098141</c:v>
                </c:pt>
                <c:pt idx="83">
                  <c:v>131.7828625173472</c:v>
                </c:pt>
                <c:pt idx="84">
                  <c:v>131.8173040448775</c:v>
                </c:pt>
              </c:numCache>
            </c:numRef>
          </c:val>
        </c:ser>
        <c:marker val="1"/>
        <c:axId val="511905688"/>
        <c:axId val="511911336"/>
      </c:lineChart>
      <c:catAx>
        <c:axId val="511905688"/>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1911336"/>
        <c:crosses val="autoZero"/>
        <c:auto val="1"/>
        <c:lblAlgn val="ctr"/>
        <c:lblOffset val="100"/>
        <c:tickLblSkip val="5"/>
        <c:tickMarkSkip val="10"/>
      </c:catAx>
      <c:valAx>
        <c:axId val="511911336"/>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1905688"/>
        <c:crosses val="autoZero"/>
        <c:crossBetween val="midCat"/>
      </c:valAx>
      <c:spPr>
        <a:solidFill>
          <a:srgbClr val="C0C0C0"/>
        </a:solidFill>
        <a:ln w="12700">
          <a:solidFill>
            <a:srgbClr val="808080"/>
          </a:solidFill>
          <a:prstDash val="solid"/>
        </a:ln>
      </c:spPr>
    </c:plotArea>
    <c:legend>
      <c:legendPos val="r"/>
      <c:layout>
        <c:manualLayout>
          <c:xMode val="edge"/>
          <c:yMode val="edge"/>
          <c:x val="0.0996677740863787"/>
          <c:y val="0.0977198697068404"/>
          <c:w val="0.122923588039867"/>
          <c:h val="0.43648208469055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rPr lang="en-US"/>
              <a:t>Old Vienna</a:t>
            </a:r>
          </a:p>
        </c:rich>
      </c:tx>
      <c:layout>
        <c:manualLayout>
          <c:xMode val="edge"/>
          <c:yMode val="edge"/>
          <c:x val="0.450719822812846"/>
          <c:y val="0.0"/>
        </c:manualLayout>
      </c:layout>
      <c:spPr>
        <a:noFill/>
        <a:ln w="25400">
          <a:noFill/>
        </a:ln>
      </c:spPr>
    </c:title>
    <c:plotArea>
      <c:layout>
        <c:manualLayout>
          <c:layoutTarget val="inner"/>
          <c:xMode val="edge"/>
          <c:yMode val="edge"/>
          <c:x val="0.0398671096345515"/>
          <c:y val="0.0781758957654722"/>
          <c:w val="0.904761904761904"/>
          <c:h val="0.869706840390881"/>
        </c:manualLayout>
      </c:layout>
      <c:lineChart>
        <c:grouping val="standard"/>
        <c:ser>
          <c:idx val="0"/>
          <c:order val="0"/>
          <c:tx>
            <c:strRef>
              <c:f>Definitive!$G$5</c:f>
              <c:strCache>
                <c:ptCount val="1"/>
                <c:pt idx="0">
                  <c:v>Data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 val="-0.25790487739084"/>
                  <c:y val="0.102308773266038"/>
                </c:manualLayout>
              </c:layout>
              <c:numFmt formatCode="General"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Definitive!$G$12:$G$96</c:f>
              <c:numCache>
                <c:formatCode>General</c:formatCode>
                <c:ptCount val="85"/>
                <c:pt idx="0">
                  <c:v>67.0</c:v>
                </c:pt>
                <c:pt idx="1">
                  <c:v>66.0</c:v>
                </c:pt>
                <c:pt idx="2">
                  <c:v>66.0</c:v>
                </c:pt>
                <c:pt idx="3">
                  <c:v>65.0</c:v>
                </c:pt>
                <c:pt idx="4">
                  <c:v>65.0</c:v>
                </c:pt>
                <c:pt idx="5">
                  <c:v>66.0</c:v>
                </c:pt>
                <c:pt idx="6">
                  <c:v>66.0</c:v>
                </c:pt>
                <c:pt idx="7">
                  <c:v>67.0</c:v>
                </c:pt>
                <c:pt idx="8">
                  <c:v>67.0</c:v>
                </c:pt>
                <c:pt idx="9">
                  <c:v>68.0</c:v>
                </c:pt>
                <c:pt idx="10">
                  <c:v>69.0</c:v>
                </c:pt>
                <c:pt idx="11">
                  <c:v>71.0</c:v>
                </c:pt>
                <c:pt idx="12">
                  <c:v>72.0</c:v>
                </c:pt>
                <c:pt idx="13">
                  <c:v>74.0</c:v>
                </c:pt>
                <c:pt idx="14">
                  <c:v>74.0</c:v>
                </c:pt>
                <c:pt idx="15">
                  <c:v>73.0</c:v>
                </c:pt>
                <c:pt idx="16">
                  <c:v>73.0</c:v>
                </c:pt>
                <c:pt idx="17">
                  <c:v>75.0</c:v>
                </c:pt>
                <c:pt idx="18">
                  <c:v>76.0</c:v>
                </c:pt>
                <c:pt idx="19">
                  <c:v>74.0</c:v>
                </c:pt>
                <c:pt idx="20">
                  <c:v>72.0</c:v>
                </c:pt>
                <c:pt idx="21">
                  <c:v>73.0</c:v>
                </c:pt>
                <c:pt idx="22">
                  <c:v>76.0</c:v>
                </c:pt>
                <c:pt idx="23">
                  <c:v>81.0</c:v>
                </c:pt>
                <c:pt idx="24">
                  <c:v>84.0</c:v>
                </c:pt>
                <c:pt idx="25">
                  <c:v>83.0</c:v>
                </c:pt>
                <c:pt idx="26" formatCode="0.00">
                  <c:v>87.53524001819625</c:v>
                </c:pt>
                <c:pt idx="27" formatCode="0">
                  <c:v>87.0</c:v>
                </c:pt>
                <c:pt idx="28">
                  <c:v>89.0</c:v>
                </c:pt>
                <c:pt idx="29" formatCode="0.00">
                  <c:v>96.86668183856052</c:v>
                </c:pt>
                <c:pt idx="30" formatCode="0">
                  <c:v>97.0</c:v>
                </c:pt>
                <c:pt idx="31">
                  <c:v>99.0</c:v>
                </c:pt>
                <c:pt idx="32">
                  <c:v>103.0</c:v>
                </c:pt>
                <c:pt idx="33">
                  <c:v>107.0</c:v>
                </c:pt>
                <c:pt idx="34">
                  <c:v>111.0</c:v>
                </c:pt>
                <c:pt idx="35">
                  <c:v>112.0</c:v>
                </c:pt>
                <c:pt idx="36">
                  <c:v>115.2</c:v>
                </c:pt>
                <c:pt idx="37">
                  <c:v>112.0</c:v>
                </c:pt>
                <c:pt idx="38">
                  <c:v>110.0</c:v>
                </c:pt>
                <c:pt idx="39">
                  <c:v>108.0</c:v>
                </c:pt>
                <c:pt idx="40">
                  <c:v>110.0</c:v>
                </c:pt>
                <c:pt idx="41">
                  <c:v>117.0</c:v>
                </c:pt>
                <c:pt idx="42">
                  <c:v>128.0</c:v>
                </c:pt>
                <c:pt idx="43">
                  <c:v>141.0</c:v>
                </c:pt>
                <c:pt idx="44">
                  <c:v>166.0</c:v>
                </c:pt>
                <c:pt idx="45">
                  <c:v>178.0</c:v>
                </c:pt>
                <c:pt idx="46">
                  <c:v>170.0</c:v>
                </c:pt>
                <c:pt idx="47">
                  <c:v>175.0</c:v>
                </c:pt>
                <c:pt idx="48">
                  <c:v>168.0</c:v>
                </c:pt>
                <c:pt idx="49">
                  <c:v>160.0</c:v>
                </c:pt>
                <c:pt idx="50">
                  <c:v>155.0</c:v>
                </c:pt>
                <c:pt idx="51">
                  <c:v>153.0</c:v>
                </c:pt>
                <c:pt idx="52">
                  <c:v>152.0</c:v>
                </c:pt>
                <c:pt idx="53">
                  <c:v>155.0</c:v>
                </c:pt>
                <c:pt idx="54">
                  <c:v>157.0</c:v>
                </c:pt>
                <c:pt idx="55">
                  <c:v>158.0</c:v>
                </c:pt>
                <c:pt idx="56">
                  <c:v>157.0</c:v>
                </c:pt>
                <c:pt idx="57">
                  <c:v>160.0</c:v>
                </c:pt>
                <c:pt idx="58">
                  <c:v>161.0</c:v>
                </c:pt>
                <c:pt idx="59">
                  <c:v>161.0</c:v>
                </c:pt>
                <c:pt idx="60">
                  <c:v>163.0</c:v>
                </c:pt>
                <c:pt idx="61">
                  <c:v>162.0</c:v>
                </c:pt>
                <c:pt idx="62">
                  <c:v>161.0</c:v>
                </c:pt>
                <c:pt idx="63">
                  <c:v>161.0</c:v>
                </c:pt>
                <c:pt idx="64">
                  <c:v>162.0</c:v>
                </c:pt>
                <c:pt idx="65">
                  <c:v>166.0</c:v>
                </c:pt>
                <c:pt idx="66">
                  <c:v>164.0</c:v>
                </c:pt>
                <c:pt idx="67">
                  <c:v>165.0</c:v>
                </c:pt>
                <c:pt idx="68">
                  <c:v>165.0</c:v>
                </c:pt>
                <c:pt idx="69">
                  <c:v>169.0</c:v>
                </c:pt>
                <c:pt idx="70">
                  <c:v>171.0</c:v>
                </c:pt>
                <c:pt idx="71">
                  <c:v>176.0</c:v>
                </c:pt>
                <c:pt idx="72">
                  <c:v>178.0</c:v>
                </c:pt>
                <c:pt idx="73">
                  <c:v>182.0</c:v>
                </c:pt>
                <c:pt idx="74">
                  <c:v>181.0</c:v>
                </c:pt>
                <c:pt idx="75">
                  <c:v>182.0</c:v>
                </c:pt>
                <c:pt idx="76">
                  <c:v>185.0</c:v>
                </c:pt>
                <c:pt idx="77">
                  <c:v>191.0</c:v>
                </c:pt>
                <c:pt idx="78">
                  <c:v>191.0</c:v>
                </c:pt>
                <c:pt idx="79">
                  <c:v>194.0</c:v>
                </c:pt>
                <c:pt idx="80">
                  <c:v>204.0</c:v>
                </c:pt>
                <c:pt idx="81">
                  <c:v>208.0</c:v>
                </c:pt>
                <c:pt idx="82">
                  <c:v>216.0</c:v>
                </c:pt>
                <c:pt idx="83">
                  <c:v>227.0</c:v>
                </c:pt>
                <c:pt idx="84">
                  <c:v>223.0</c:v>
                </c:pt>
              </c:numCache>
            </c:numRef>
          </c:val>
        </c:ser>
        <c:marker val="1"/>
        <c:axId val="512239240"/>
        <c:axId val="512265640"/>
      </c:lineChart>
      <c:catAx>
        <c:axId val="512239240"/>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2265640"/>
        <c:crosses val="autoZero"/>
        <c:auto val="1"/>
        <c:lblAlgn val="ctr"/>
        <c:lblOffset val="100"/>
        <c:tickLblSkip val="5"/>
        <c:tickMarkSkip val="10"/>
      </c:catAx>
      <c:valAx>
        <c:axId val="51226564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512239240"/>
        <c:crosses val="autoZero"/>
        <c:crossBetween val="midCat"/>
      </c:valAx>
      <c:spPr>
        <a:solidFill>
          <a:srgbClr val="C0C0C0"/>
        </a:solidFill>
        <a:ln w="12700">
          <a:solidFill>
            <a:srgbClr val="808080"/>
          </a:solidFill>
          <a:prstDash val="solid"/>
        </a:ln>
      </c:spPr>
    </c:plotArea>
    <c:legend>
      <c:legendPos val="r"/>
      <c:layout>
        <c:manualLayout>
          <c:xMode val="edge"/>
          <c:yMode val="edge"/>
          <c:x val="0.275747508305648"/>
          <c:y val="0.138436482084691"/>
          <c:w val="0.131782945736434"/>
          <c:h val="0.070032573289902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Linz</a:t>
            </a:r>
          </a:p>
        </c:rich>
      </c:tx>
      <c:layout>
        <c:manualLayout>
          <c:xMode val="edge"/>
          <c:yMode val="edge"/>
          <c:x val="0.478405315614618"/>
          <c:y val="0.0"/>
        </c:manualLayout>
      </c:layout>
      <c:spPr>
        <a:noFill/>
        <a:ln w="25400">
          <a:noFill/>
        </a:ln>
      </c:spPr>
    </c:title>
    <c:plotArea>
      <c:layout>
        <c:manualLayout>
          <c:layoutTarget val="inner"/>
          <c:xMode val="edge"/>
          <c:yMode val="edge"/>
          <c:x val="0.0476190476190476"/>
          <c:y val="0.0570032573289904"/>
          <c:w val="0.934662236987819"/>
          <c:h val="0.876221498371337"/>
        </c:manualLayout>
      </c:layout>
      <c:lineChart>
        <c:grouping val="standard"/>
        <c:ser>
          <c:idx val="0"/>
          <c:order val="0"/>
          <c:tx>
            <c:strRef>
              <c:f>Definitive!$J$5</c:f>
              <c:strCache>
                <c:ptCount val="1"/>
                <c:pt idx="0">
                  <c:v>Data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677740863787377"/>
                  <c:y val="0.195439739413681"/>
                </c:manualLayout>
              </c:layout>
              <c:numFmt formatCode="General"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Definitive!$J$12:$J$96</c:f>
              <c:numCache>
                <c:formatCode>General</c:formatCode>
                <c:ptCount val="85"/>
                <c:pt idx="0">
                  <c:v>22.0</c:v>
                </c:pt>
                <c:pt idx="4">
                  <c:v>22.0</c:v>
                </c:pt>
                <c:pt idx="7">
                  <c:v>23.0</c:v>
                </c:pt>
                <c:pt idx="10">
                  <c:v>26.0</c:v>
                </c:pt>
                <c:pt idx="13">
                  <c:v>27.0</c:v>
                </c:pt>
                <c:pt idx="16">
                  <c:v>28.0</c:v>
                </c:pt>
                <c:pt idx="20">
                  <c:v>31.0</c:v>
                </c:pt>
                <c:pt idx="26" formatCode="0.00">
                  <c:v>35.18583032490974</c:v>
                </c:pt>
                <c:pt idx="29" formatCode="0.00">
                  <c:v>37.48957217566631</c:v>
                </c:pt>
                <c:pt idx="33">
                  <c:v>42.0</c:v>
                </c:pt>
                <c:pt idx="42">
                  <c:v>48.0</c:v>
                </c:pt>
                <c:pt idx="43">
                  <c:v>49.0</c:v>
                </c:pt>
                <c:pt idx="44">
                  <c:v>52.0</c:v>
                </c:pt>
                <c:pt idx="45">
                  <c:v>55.00000000000001</c:v>
                </c:pt>
                <c:pt idx="46">
                  <c:v>56.00000000000001</c:v>
                </c:pt>
                <c:pt idx="47">
                  <c:v>57</c:v>
                </c:pt>
                <c:pt idx="48">
                  <c:v>57</c:v>
                </c:pt>
                <c:pt idx="49">
                  <c:v>57</c:v>
                </c:pt>
                <c:pt idx="50">
                  <c:v>57</c:v>
                </c:pt>
                <c:pt idx="51">
                  <c:v>56.00000000000001</c:v>
                </c:pt>
                <c:pt idx="52">
                  <c:v>55.00000000000001</c:v>
                </c:pt>
                <c:pt idx="53">
                  <c:v>54.0</c:v>
                </c:pt>
                <c:pt idx="54">
                  <c:v>54.0</c:v>
                </c:pt>
                <c:pt idx="55">
                  <c:v>54.0</c:v>
                </c:pt>
                <c:pt idx="56">
                  <c:v>55.00000000000001</c:v>
                </c:pt>
                <c:pt idx="57">
                  <c:v>56.00000000000001</c:v>
                </c:pt>
                <c:pt idx="58">
                  <c:v>57</c:v>
                </c:pt>
                <c:pt idx="59">
                  <c:v>56.00000000000001</c:v>
                </c:pt>
                <c:pt idx="60">
                  <c:v>57</c:v>
                </c:pt>
                <c:pt idx="61">
                  <c:v>58</c:v>
                </c:pt>
                <c:pt idx="62">
                  <c:v>58</c:v>
                </c:pt>
                <c:pt idx="63">
                  <c:v>59.0</c:v>
                </c:pt>
                <c:pt idx="64">
                  <c:v>56.0</c:v>
                </c:pt>
                <c:pt idx="73" formatCode="0.00">
                  <c:v>73.86718905035714</c:v>
                </c:pt>
                <c:pt idx="74" formatCode="0.00">
                  <c:v>73.2715779692045</c:v>
                </c:pt>
                <c:pt idx="75" formatCode="0.00">
                  <c:v>76.05693117451075</c:v>
                </c:pt>
                <c:pt idx="76" formatCode="0.00">
                  <c:v>76.81063048899284</c:v>
                </c:pt>
              </c:numCache>
            </c:numRef>
          </c:val>
        </c:ser>
        <c:ser>
          <c:idx val="1"/>
          <c:order val="1"/>
          <c:tx>
            <c:strRef>
              <c:f>Definitive!$K$5</c:f>
              <c:strCache>
                <c:ptCount val="1"/>
                <c:pt idx="0">
                  <c:v>MSW data</c:v>
                </c:pt>
              </c:strCache>
            </c:strRef>
          </c:tx>
          <c:spPr>
            <a:ln w="12700">
              <a:solidFill>
                <a:srgbClr val="FF00FF"/>
              </a:solidFill>
              <a:prstDash val="solid"/>
            </a:ln>
          </c:spPr>
          <c:marker>
            <c:symbol val="square"/>
            <c:size val="7"/>
            <c:spPr>
              <a:noFill/>
              <a:ln>
                <a:solidFill>
                  <a:srgbClr val="FF00FF"/>
                </a:solidFill>
                <a:prstDash val="solid"/>
              </a:ln>
            </c:spPr>
          </c:marker>
          <c:val>
            <c:numRef>
              <c:f>Definitive!$K$12:$K$96</c:f>
              <c:numCache>
                <c:formatCode>General</c:formatCode>
                <c:ptCount val="85"/>
                <c:pt idx="0">
                  <c:v>22.0</c:v>
                </c:pt>
                <c:pt idx="4">
                  <c:v>22.0</c:v>
                </c:pt>
                <c:pt idx="7">
                  <c:v>23.0</c:v>
                </c:pt>
                <c:pt idx="10">
                  <c:v>26.0</c:v>
                </c:pt>
                <c:pt idx="13">
                  <c:v>27.0</c:v>
                </c:pt>
                <c:pt idx="16">
                  <c:v>28.0</c:v>
                </c:pt>
                <c:pt idx="20">
                  <c:v>31.0</c:v>
                </c:pt>
                <c:pt idx="33">
                  <c:v>42.0</c:v>
                </c:pt>
                <c:pt idx="42">
                  <c:v>48.0</c:v>
                </c:pt>
                <c:pt idx="43">
                  <c:v>49.0</c:v>
                </c:pt>
                <c:pt idx="44">
                  <c:v>52.0</c:v>
                </c:pt>
                <c:pt idx="45">
                  <c:v>55.00000000000001</c:v>
                </c:pt>
                <c:pt idx="46">
                  <c:v>56.00000000000001</c:v>
                </c:pt>
                <c:pt idx="47">
                  <c:v>57</c:v>
                </c:pt>
                <c:pt idx="48">
                  <c:v>57</c:v>
                </c:pt>
                <c:pt idx="49">
                  <c:v>57</c:v>
                </c:pt>
                <c:pt idx="50">
                  <c:v>57</c:v>
                </c:pt>
                <c:pt idx="51">
                  <c:v>56.00000000000001</c:v>
                </c:pt>
                <c:pt idx="52">
                  <c:v>55.00000000000001</c:v>
                </c:pt>
                <c:pt idx="53">
                  <c:v>54.0</c:v>
                </c:pt>
                <c:pt idx="54">
                  <c:v>54.0</c:v>
                </c:pt>
                <c:pt idx="55">
                  <c:v>54.0</c:v>
                </c:pt>
                <c:pt idx="56">
                  <c:v>55.00000000000001</c:v>
                </c:pt>
                <c:pt idx="57">
                  <c:v>56.00000000000001</c:v>
                </c:pt>
                <c:pt idx="58">
                  <c:v>57</c:v>
                </c:pt>
                <c:pt idx="59">
                  <c:v>56.00000000000001</c:v>
                </c:pt>
                <c:pt idx="60">
                  <c:v>57</c:v>
                </c:pt>
                <c:pt idx="61">
                  <c:v>58</c:v>
                </c:pt>
                <c:pt idx="62">
                  <c:v>58</c:v>
                </c:pt>
                <c:pt idx="63">
                  <c:v>59.0</c:v>
                </c:pt>
                <c:pt idx="64">
                  <c:v>56.00000000000001</c:v>
                </c:pt>
                <c:pt idx="78">
                  <c:v>63.0</c:v>
                </c:pt>
              </c:numCache>
            </c:numRef>
          </c:val>
        </c:ser>
        <c:ser>
          <c:idx val="2"/>
          <c:order val="2"/>
          <c:tx>
            <c:strRef>
              <c:f>Definitive!$N$5</c:f>
              <c:strCache>
                <c:ptCount val="1"/>
                <c:pt idx="0">
                  <c:v>Imputed rent</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Definitive!$N$12:$N$96</c:f>
              <c:numCache>
                <c:formatCode>0.00</c:formatCode>
                <c:ptCount val="85"/>
                <c:pt idx="0">
                  <c:v>22.0</c:v>
                </c:pt>
                <c:pt idx="1">
                  <c:v>22.00878001882502</c:v>
                </c:pt>
                <c:pt idx="2">
                  <c:v>22.01183530101711</c:v>
                </c:pt>
                <c:pt idx="3">
                  <c:v>22.00897412646262</c:v>
                </c:pt>
                <c:pt idx="4">
                  <c:v>22.0</c:v>
                </c:pt>
                <c:pt idx="5">
                  <c:v>22.32846253100017</c:v>
                </c:pt>
                <c:pt idx="6">
                  <c:v>22.66177236554259</c:v>
                </c:pt>
                <c:pt idx="7">
                  <c:v>23.0</c:v>
                </c:pt>
                <c:pt idx="8">
                  <c:v>23.97388476310744</c:v>
                </c:pt>
                <c:pt idx="9">
                  <c:v>24.97368781117086</c:v>
                </c:pt>
                <c:pt idx="10">
                  <c:v>26.0</c:v>
                </c:pt>
                <c:pt idx="11">
                  <c:v>26.32953256168789</c:v>
                </c:pt>
                <c:pt idx="12">
                  <c:v>26.66285415953859</c:v>
                </c:pt>
                <c:pt idx="13">
                  <c:v>27.0</c:v>
                </c:pt>
                <c:pt idx="14">
                  <c:v>27.32980006935983</c:v>
                </c:pt>
                <c:pt idx="15">
                  <c:v>27.66312460803759</c:v>
                </c:pt>
                <c:pt idx="16">
                  <c:v>28.0</c:v>
                </c:pt>
                <c:pt idx="17">
                  <c:v>28.72516760379985</c:v>
                </c:pt>
                <c:pt idx="18">
                  <c:v>29.46666124036494</c:v>
                </c:pt>
                <c:pt idx="19">
                  <c:v>30.22482254815353</c:v>
                </c:pt>
                <c:pt idx="20">
                  <c:v>31.0</c:v>
                </c:pt>
                <c:pt idx="21">
                  <c:v>31.66311293998379</c:v>
                </c:pt>
                <c:pt idx="22">
                  <c:v>32.33967949760115</c:v>
                </c:pt>
                <c:pt idx="23">
                  <c:v>33.02996328586767</c:v>
                </c:pt>
                <c:pt idx="24">
                  <c:v>33.73423295719647</c:v>
                </c:pt>
                <c:pt idx="25">
                  <c:v>34.45276229797801</c:v>
                </c:pt>
                <c:pt idx="26">
                  <c:v>35.18583032490974</c:v>
                </c:pt>
                <c:pt idx="27">
                  <c:v>35.93837777391244</c:v>
                </c:pt>
                <c:pt idx="28">
                  <c:v>36.70619201651821</c:v>
                </c:pt>
                <c:pt idx="29">
                  <c:v>37.48957217566631</c:v>
                </c:pt>
                <c:pt idx="30">
                  <c:v>37.64667545986097</c:v>
                </c:pt>
                <c:pt idx="31">
                  <c:v>38.26578432514664</c:v>
                </c:pt>
                <c:pt idx="32">
                  <c:v>39.07288604873067</c:v>
                </c:pt>
                <c:pt idx="33">
                  <c:v>42.0</c:v>
                </c:pt>
                <c:pt idx="34">
                  <c:v>42.91070504330953</c:v>
                </c:pt>
                <c:pt idx="35">
                  <c:v>43.80402567887479</c:v>
                </c:pt>
                <c:pt idx="36">
                  <c:v>44.23356104490112</c:v>
                </c:pt>
                <c:pt idx="37">
                  <c:v>44.73031782245294</c:v>
                </c:pt>
                <c:pt idx="38">
                  <c:v>44.57475046015218</c:v>
                </c:pt>
                <c:pt idx="39">
                  <c:v>44.62295782806337</c:v>
                </c:pt>
                <c:pt idx="40">
                  <c:v>45.06680779699111</c:v>
                </c:pt>
                <c:pt idx="41">
                  <c:v>46.84167640725681</c:v>
                </c:pt>
                <c:pt idx="42">
                  <c:v>48.0</c:v>
                </c:pt>
                <c:pt idx="43">
                  <c:v>49.0</c:v>
                </c:pt>
                <c:pt idx="44">
                  <c:v>52.0</c:v>
                </c:pt>
                <c:pt idx="45">
                  <c:v>55.00000000000001</c:v>
                </c:pt>
                <c:pt idx="46">
                  <c:v>56.00000000000001</c:v>
                </c:pt>
                <c:pt idx="47">
                  <c:v>56.99999999999998</c:v>
                </c:pt>
                <c:pt idx="48">
                  <c:v>57</c:v>
                </c:pt>
                <c:pt idx="49">
                  <c:v>57</c:v>
                </c:pt>
                <c:pt idx="50">
                  <c:v>57</c:v>
                </c:pt>
                <c:pt idx="51">
                  <c:v>56.00000000000001</c:v>
                </c:pt>
                <c:pt idx="52">
                  <c:v>55.00000000000001</c:v>
                </c:pt>
                <c:pt idx="53">
                  <c:v>54.0</c:v>
                </c:pt>
                <c:pt idx="54">
                  <c:v>54.0</c:v>
                </c:pt>
                <c:pt idx="55">
                  <c:v>54.0</c:v>
                </c:pt>
                <c:pt idx="56">
                  <c:v>55.00000000000001</c:v>
                </c:pt>
                <c:pt idx="57">
                  <c:v>56.00000000000001</c:v>
                </c:pt>
                <c:pt idx="58">
                  <c:v>57</c:v>
                </c:pt>
                <c:pt idx="59">
                  <c:v>56.00000000000001</c:v>
                </c:pt>
                <c:pt idx="60">
                  <c:v>57</c:v>
                </c:pt>
                <c:pt idx="61">
                  <c:v>58</c:v>
                </c:pt>
                <c:pt idx="62">
                  <c:v>58</c:v>
                </c:pt>
                <c:pt idx="63">
                  <c:v>59.0</c:v>
                </c:pt>
                <c:pt idx="64">
                  <c:v>56.0</c:v>
                </c:pt>
                <c:pt idx="65">
                  <c:v>61.7307603012872</c:v>
                </c:pt>
                <c:pt idx="66">
                  <c:v>63.13954057048675</c:v>
                </c:pt>
                <c:pt idx="67">
                  <c:v>64.57803179838136</c:v>
                </c:pt>
                <c:pt idx="68">
                  <c:v>66.0468313598797</c:v>
                </c:pt>
                <c:pt idx="69">
                  <c:v>67.5465482619641</c:v>
                </c:pt>
                <c:pt idx="70">
                  <c:v>69.0778033650376</c:v>
                </c:pt>
                <c:pt idx="71">
                  <c:v>70.64122960841137</c:v>
                </c:pt>
                <c:pt idx="72">
                  <c:v>72.23747224000771</c:v>
                </c:pt>
                <c:pt idx="73">
                  <c:v>73.86718905035714</c:v>
                </c:pt>
                <c:pt idx="74">
                  <c:v>73.2715779692045</c:v>
                </c:pt>
                <c:pt idx="75">
                  <c:v>76.05693117451075</c:v>
                </c:pt>
                <c:pt idx="76">
                  <c:v>76.81063048899284</c:v>
                </c:pt>
                <c:pt idx="77">
                  <c:v>78.80472815620337</c:v>
                </c:pt>
                <c:pt idx="78">
                  <c:v>78.79470793549297</c:v>
                </c:pt>
                <c:pt idx="79">
                  <c:v>80.21775537568152</c:v>
                </c:pt>
                <c:pt idx="80">
                  <c:v>84.22575841583269</c:v>
                </c:pt>
                <c:pt idx="81">
                  <c:v>85.91012669004463</c:v>
                </c:pt>
                <c:pt idx="82">
                  <c:v>89.15182579247559</c:v>
                </c:pt>
                <c:pt idx="83">
                  <c:v>93.5649319158403</c:v>
                </c:pt>
                <c:pt idx="84">
                  <c:v>92.14993425840751</c:v>
                </c:pt>
              </c:numCache>
            </c:numRef>
          </c:val>
        </c:ser>
        <c:marker val="1"/>
        <c:axId val="512177400"/>
        <c:axId val="512164520"/>
      </c:lineChart>
      <c:catAx>
        <c:axId val="512177400"/>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2164520"/>
        <c:crosses val="autoZero"/>
        <c:auto val="1"/>
        <c:lblAlgn val="ctr"/>
        <c:lblOffset val="100"/>
        <c:tickLblSkip val="5"/>
        <c:tickMarkSkip val="10"/>
      </c:catAx>
      <c:valAx>
        <c:axId val="51216452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2177400"/>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192691029900332"/>
          <c:y val="0.125407166123778"/>
          <c:w val="0.325581395348837"/>
          <c:h val="0.22964169381107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Salzburg</a:t>
            </a:r>
          </a:p>
        </c:rich>
      </c:tx>
      <c:layout>
        <c:manualLayout>
          <c:xMode val="edge"/>
          <c:yMode val="edge"/>
          <c:x val="0.460686600221484"/>
          <c:y val="0.0"/>
        </c:manualLayout>
      </c:layout>
      <c:spPr>
        <a:noFill/>
        <a:ln w="25400">
          <a:noFill/>
        </a:ln>
      </c:spPr>
    </c:title>
    <c:plotArea>
      <c:layout>
        <c:manualLayout>
          <c:layoutTarget val="inner"/>
          <c:xMode val="edge"/>
          <c:yMode val="edge"/>
          <c:x val="0.0398671096345515"/>
          <c:y val="0.0472312703583063"/>
          <c:w val="0.940199335548175"/>
          <c:h val="0.884364820846904"/>
        </c:manualLayout>
      </c:layout>
      <c:lineChart>
        <c:grouping val="standard"/>
        <c:ser>
          <c:idx val="0"/>
          <c:order val="0"/>
          <c:tx>
            <c:strRef>
              <c:f>Definitive!$P$5</c:f>
              <c:strCache>
                <c:ptCount val="1"/>
                <c:pt idx="0">
                  <c:v>data trend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687707641196013"/>
                  <c:y val="0.260586319218242"/>
                </c:manualLayout>
              </c:layout>
              <c:numFmt formatCode="General"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Definitive!$P$12:$P$96</c:f>
              <c:numCache>
                <c:formatCode>General</c:formatCode>
                <c:ptCount val="85"/>
                <c:pt idx="26" formatCode="0.00">
                  <c:v>24.51766707376492</c:v>
                </c:pt>
                <c:pt idx="29" formatCode="0.00">
                  <c:v>25.71706977899774</c:v>
                </c:pt>
                <c:pt idx="73" formatCode="0.00">
                  <c:v>87.63068212495365</c:v>
                </c:pt>
                <c:pt idx="74" formatCode="0.00">
                  <c:v>90.06110226696107</c:v>
                </c:pt>
                <c:pt idx="75" formatCode="0.00">
                  <c:v>92.58900182065828</c:v>
                </c:pt>
                <c:pt idx="76" formatCode="0.00">
                  <c:v>92.55446942257458</c:v>
                </c:pt>
              </c:numCache>
            </c:numRef>
          </c:val>
        </c:ser>
        <c:ser>
          <c:idx val="1"/>
          <c:order val="1"/>
          <c:tx>
            <c:strRef>
              <c:f>Definitive!$R$5</c:f>
              <c:strCache>
                <c:ptCount val="1"/>
                <c:pt idx="0">
                  <c:v>Imputed rent</c:v>
                </c:pt>
              </c:strCache>
            </c:strRef>
          </c:tx>
          <c:spPr>
            <a:ln w="12700">
              <a:solidFill>
                <a:srgbClr val="FF00FF"/>
              </a:solidFill>
              <a:prstDash val="solid"/>
            </a:ln>
          </c:spPr>
          <c:marker>
            <c:symbol val="square"/>
            <c:size val="5"/>
            <c:spPr>
              <a:noFill/>
              <a:ln>
                <a:solidFill>
                  <a:srgbClr val="FF00FF"/>
                </a:solidFill>
                <a:prstDash val="solid"/>
              </a:ln>
            </c:spPr>
          </c:marker>
          <c:val>
            <c:numRef>
              <c:f>Definitive!$R$13:$R$96</c:f>
              <c:numCache>
                <c:formatCode>0.00</c:formatCode>
                <c:ptCount val="84"/>
                <c:pt idx="0">
                  <c:v>11.61816159460046</c:v>
                </c:pt>
                <c:pt idx="1">
                  <c:v>11.74712276905706</c:v>
                </c:pt>
                <c:pt idx="2">
                  <c:v>11.87432312119187</c:v>
                </c:pt>
                <c:pt idx="3">
                  <c:v>11.99956640610812</c:v>
                </c:pt>
                <c:pt idx="4">
                  <c:v>12.31219548811034</c:v>
                </c:pt>
                <c:pt idx="5">
                  <c:v>12.63293801315267</c:v>
                </c:pt>
                <c:pt idx="6">
                  <c:v>12.96200361479355</c:v>
                </c:pt>
                <c:pt idx="7">
                  <c:v>13.65892516200666</c:v>
                </c:pt>
                <c:pt idx="8">
                  <c:v>14.38449436189751</c:v>
                </c:pt>
                <c:pt idx="9">
                  <c:v>15.13976310573942</c:v>
                </c:pt>
                <c:pt idx="10">
                  <c:v>15.49967852261996</c:v>
                </c:pt>
                <c:pt idx="11">
                  <c:v>15.86791950291755</c:v>
                </c:pt>
                <c:pt idx="12">
                  <c:v>16.24467120186037</c:v>
                </c:pt>
                <c:pt idx="13">
                  <c:v>16.6233070111056</c:v>
                </c:pt>
                <c:pt idx="14">
                  <c:v>17.01045827703491</c:v>
                </c:pt>
                <c:pt idx="15">
                  <c:v>17.40630632671964</c:v>
                </c:pt>
                <c:pt idx="16">
                  <c:v>18.05281668150632</c:v>
                </c:pt>
                <c:pt idx="17">
                  <c:v>18.721780145624</c:v>
                </c:pt>
                <c:pt idx="18">
                  <c:v>19.41394434241922</c:v>
                </c:pt>
                <c:pt idx="19">
                  <c:v>20.13008107949548</c:v>
                </c:pt>
                <c:pt idx="20">
                  <c:v>20.78601566170419</c:v>
                </c:pt>
                <c:pt idx="21">
                  <c:v>21.46283869008403</c:v>
                </c:pt>
                <c:pt idx="22">
                  <c:v>22.16120396193925</c:v>
                </c:pt>
                <c:pt idx="23">
                  <c:v>22.88178546383685</c:v>
                </c:pt>
                <c:pt idx="24">
                  <c:v>23.6252779883397</c:v>
                </c:pt>
                <c:pt idx="25">
                  <c:v>24.39239776941281</c:v>
                </c:pt>
                <c:pt idx="26">
                  <c:v>25.18714653415615</c:v>
                </c:pt>
                <c:pt idx="27">
                  <c:v>26.00720262192496</c:v>
                </c:pt>
                <c:pt idx="28">
                  <c:v>26.8533580975169</c:v>
                </c:pt>
                <c:pt idx="29">
                  <c:v>27.26142534905309</c:v>
                </c:pt>
                <c:pt idx="30">
                  <c:v>28.01343454261253</c:v>
                </c:pt>
                <c:pt idx="31">
                  <c:v>28.9177859888</c:v>
                </c:pt>
                <c:pt idx="32">
                  <c:v>31.42480914900034</c:v>
                </c:pt>
                <c:pt idx="33">
                  <c:v>32.45807941421859</c:v>
                </c:pt>
                <c:pt idx="34">
                  <c:v>33.49692979055805</c:v>
                </c:pt>
                <c:pt idx="35">
                  <c:v>34.1961089284015</c:v>
                </c:pt>
                <c:pt idx="36">
                  <c:v>34.95912723232793</c:v>
                </c:pt>
                <c:pt idx="37">
                  <c:v>35.21934933116796</c:v>
                </c:pt>
                <c:pt idx="38">
                  <c:v>35.64384706255191</c:v>
                </c:pt>
                <c:pt idx="39">
                  <c:v>36.39291342194034</c:v>
                </c:pt>
                <c:pt idx="40">
                  <c:v>38.24073815141566</c:v>
                </c:pt>
                <c:pt idx="41">
                  <c:v>39.61584140947946</c:v>
                </c:pt>
                <c:pt idx="42">
                  <c:v>40.88439136790243</c:v>
                </c:pt>
                <c:pt idx="43">
                  <c:v>43.86302813507818</c:v>
                </c:pt>
                <c:pt idx="44">
                  <c:v>46.90204360569037</c:v>
                </c:pt>
                <c:pt idx="45">
                  <c:v>48.27818265229528</c:v>
                </c:pt>
                <c:pt idx="46">
                  <c:v>49.67885206554488</c:v>
                </c:pt>
                <c:pt idx="47">
                  <c:v>50.22331347714151</c:v>
                </c:pt>
                <c:pt idx="48">
                  <c:v>50.77374197969117</c:v>
                </c:pt>
                <c:pt idx="49">
                  <c:v>51.33020297025174</c:v>
                </c:pt>
                <c:pt idx="50">
                  <c:v>50.98236321940446</c:v>
                </c:pt>
                <c:pt idx="51">
                  <c:v>50.62073364442093</c:v>
                </c:pt>
                <c:pt idx="52">
                  <c:v>50.24505376297801</c:v>
                </c:pt>
                <c:pt idx="53">
                  <c:v>50.79572053083017</c:v>
                </c:pt>
                <c:pt idx="54">
                  <c:v>51.35242239799076</c:v>
                </c:pt>
                <c:pt idx="55">
                  <c:v>52.87661857180539</c:v>
                </c:pt>
                <c:pt idx="56">
                  <c:v>54.42805586270134</c:v>
                </c:pt>
                <c:pt idx="57">
                  <c:v>56.00714829910443</c:v>
                </c:pt>
                <c:pt idx="58">
                  <c:v>55.6276151707956</c:v>
                </c:pt>
                <c:pt idx="59">
                  <c:v>57.2415097878095</c:v>
                </c:pt>
                <c:pt idx="60">
                  <c:v>58.88409813634502</c:v>
                </c:pt>
                <c:pt idx="61">
                  <c:v>59.52944556002561</c:v>
                </c:pt>
                <c:pt idx="62">
                  <c:v>61.21948412211006</c:v>
                </c:pt>
                <c:pt idx="63">
                  <c:v>58.74345565350152</c:v>
                </c:pt>
                <c:pt idx="64">
                  <c:v>65.46465743324935</c:v>
                </c:pt>
                <c:pt idx="65">
                  <c:v>67.69249179417311</c:v>
                </c:pt>
                <c:pt idx="66">
                  <c:v>69.99349791911677</c:v>
                </c:pt>
                <c:pt idx="67">
                  <c:v>72.37001957874747</c:v>
                </c:pt>
                <c:pt idx="68">
                  <c:v>74.82447422944824</c:v>
                </c:pt>
                <c:pt idx="69">
                  <c:v>77.35935529673415</c:v>
                </c:pt>
                <c:pt idx="70">
                  <c:v>79.9772345286193</c:v>
                </c:pt>
                <c:pt idx="71">
                  <c:v>82.68076442105845</c:v>
                </c:pt>
                <c:pt idx="72">
                  <c:v>85.47268071764948</c:v>
                </c:pt>
                <c:pt idx="73">
                  <c:v>85.71268639433407</c:v>
                </c:pt>
                <c:pt idx="74">
                  <c:v>89.94606538635272</c:v>
                </c:pt>
                <c:pt idx="75">
                  <c:v>91.8329450102819</c:v>
                </c:pt>
                <c:pt idx="76">
                  <c:v>95.24962338146418</c:v>
                </c:pt>
                <c:pt idx="77">
                  <c:v>96.28127922956815</c:v>
                </c:pt>
                <c:pt idx="78">
                  <c:v>99.09440107857189</c:v>
                </c:pt>
                <c:pt idx="79">
                  <c:v>105.1858574988559</c:v>
                </c:pt>
                <c:pt idx="80">
                  <c:v>108.4652423099672</c:v>
                </c:pt>
                <c:pt idx="81">
                  <c:v>113.7916206870555</c:v>
                </c:pt>
                <c:pt idx="82">
                  <c:v>120.7332681897337</c:v>
                </c:pt>
                <c:pt idx="83">
                  <c:v>120.2105794535816</c:v>
                </c:pt>
              </c:numCache>
            </c:numRef>
          </c:val>
        </c:ser>
        <c:marker val="1"/>
        <c:axId val="488331080"/>
        <c:axId val="488336792"/>
      </c:lineChart>
      <c:catAx>
        <c:axId val="488331080"/>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88336792"/>
        <c:crosses val="autoZero"/>
        <c:auto val="1"/>
        <c:lblAlgn val="ctr"/>
        <c:lblOffset val="100"/>
        <c:tickLblSkip val="5"/>
        <c:tickMarkSkip val="10"/>
      </c:catAx>
      <c:valAx>
        <c:axId val="48833679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88331080"/>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0387596899224806"/>
          <c:y val="0.107491856677524"/>
          <c:w val="0.170542635658915"/>
          <c:h val="0.17752442996742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Graz</a:t>
            </a:r>
          </a:p>
        </c:rich>
      </c:tx>
      <c:layout>
        <c:manualLayout>
          <c:xMode val="edge"/>
          <c:yMode val="edge"/>
          <c:x val="0.477297895902547"/>
          <c:y val="0.0"/>
        </c:manualLayout>
      </c:layout>
      <c:spPr>
        <a:noFill/>
        <a:ln w="25400">
          <a:noFill/>
        </a:ln>
      </c:spPr>
    </c:title>
    <c:plotArea>
      <c:layout>
        <c:manualLayout>
          <c:layoutTarget val="inner"/>
          <c:xMode val="edge"/>
          <c:yMode val="edge"/>
          <c:x val="0.0420819490586933"/>
          <c:y val="0.0618892508143323"/>
          <c:w val="0.937984496124032"/>
          <c:h val="0.881107491856678"/>
        </c:manualLayout>
      </c:layout>
      <c:lineChart>
        <c:grouping val="standard"/>
        <c:ser>
          <c:idx val="0"/>
          <c:order val="0"/>
          <c:tx>
            <c:strRef>
              <c:f>Definitive!$S$5</c:f>
              <c:strCache>
                <c:ptCount val="1"/>
                <c:pt idx="0">
                  <c:v>Data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686600221483943"/>
                  <c:y val="0.213355048859935"/>
                </c:manualLayout>
              </c:layout>
              <c:numFmt formatCode="General"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Definitive!$S$12:$S$96</c:f>
              <c:numCache>
                <c:formatCode>General</c:formatCode>
                <c:ptCount val="85"/>
                <c:pt idx="0">
                  <c:v>29</c:v>
                </c:pt>
                <c:pt idx="4">
                  <c:v>29</c:v>
                </c:pt>
                <c:pt idx="7">
                  <c:v>28.0</c:v>
                </c:pt>
                <c:pt idx="10">
                  <c:v>28.0</c:v>
                </c:pt>
                <c:pt idx="13">
                  <c:v>30.0</c:v>
                </c:pt>
                <c:pt idx="16">
                  <c:v>31.0</c:v>
                </c:pt>
                <c:pt idx="20">
                  <c:v>33.0</c:v>
                </c:pt>
                <c:pt idx="26" formatCode="0.00">
                  <c:v>45.36743074649596</c:v>
                </c:pt>
                <c:pt idx="29" formatCode="0.00">
                  <c:v>48.160916054014</c:v>
                </c:pt>
                <c:pt idx="33">
                  <c:v>56.0</c:v>
                </c:pt>
                <c:pt idx="42">
                  <c:v>66.0</c:v>
                </c:pt>
                <c:pt idx="43">
                  <c:v>71.0</c:v>
                </c:pt>
                <c:pt idx="44">
                  <c:v>78.0</c:v>
                </c:pt>
                <c:pt idx="45">
                  <c:v>84.0</c:v>
                </c:pt>
                <c:pt idx="46">
                  <c:v>87.0</c:v>
                </c:pt>
                <c:pt idx="47">
                  <c:v>89.0</c:v>
                </c:pt>
                <c:pt idx="48">
                  <c:v>90.0</c:v>
                </c:pt>
                <c:pt idx="49">
                  <c:v>89.0</c:v>
                </c:pt>
                <c:pt idx="50">
                  <c:v>88.0</c:v>
                </c:pt>
                <c:pt idx="51">
                  <c:v>87.0</c:v>
                </c:pt>
                <c:pt idx="52">
                  <c:v>86.0</c:v>
                </c:pt>
                <c:pt idx="53">
                  <c:v>84.0</c:v>
                </c:pt>
                <c:pt idx="54">
                  <c:v>84.0</c:v>
                </c:pt>
                <c:pt idx="55">
                  <c:v>84.0</c:v>
                </c:pt>
                <c:pt idx="56">
                  <c:v>85.0</c:v>
                </c:pt>
                <c:pt idx="57">
                  <c:v>85.0</c:v>
                </c:pt>
                <c:pt idx="58">
                  <c:v>88.0</c:v>
                </c:pt>
                <c:pt idx="59">
                  <c:v>90.0</c:v>
                </c:pt>
                <c:pt idx="60">
                  <c:v>91.0</c:v>
                </c:pt>
                <c:pt idx="61">
                  <c:v>93.0</c:v>
                </c:pt>
                <c:pt idx="62">
                  <c:v>93.0</c:v>
                </c:pt>
                <c:pt idx="63">
                  <c:v>93.0</c:v>
                </c:pt>
                <c:pt idx="64">
                  <c:v>93.0</c:v>
                </c:pt>
                <c:pt idx="73" formatCode="0.00">
                  <c:v>109.1572229884479</c:v>
                </c:pt>
                <c:pt idx="74" formatCode="0.00">
                  <c:v>109.7637584875765</c:v>
                </c:pt>
                <c:pt idx="75" formatCode="0.00">
                  <c:v>112.6927008655596</c:v>
                </c:pt>
                <c:pt idx="76" formatCode="0.00">
                  <c:v>113.536939439578</c:v>
                </c:pt>
                <c:pt idx="78">
                  <c:v>118.0</c:v>
                </c:pt>
              </c:numCache>
            </c:numRef>
          </c:val>
        </c:ser>
        <c:ser>
          <c:idx val="1"/>
          <c:order val="1"/>
          <c:tx>
            <c:strRef>
              <c:f>Definitive!$V$5</c:f>
              <c:strCache>
                <c:ptCount val="1"/>
                <c:pt idx="0">
                  <c:v>Imputed rent</c:v>
                </c:pt>
              </c:strCache>
            </c:strRef>
          </c:tx>
          <c:spPr>
            <a:ln w="12700">
              <a:solidFill>
                <a:srgbClr val="FF00FF"/>
              </a:solidFill>
              <a:prstDash val="solid"/>
            </a:ln>
          </c:spPr>
          <c:marker>
            <c:symbol val="square"/>
            <c:size val="5"/>
            <c:spPr>
              <a:noFill/>
              <a:ln>
                <a:solidFill>
                  <a:srgbClr val="FF00FF"/>
                </a:solidFill>
                <a:prstDash val="solid"/>
              </a:ln>
            </c:spPr>
          </c:marker>
          <c:val>
            <c:numRef>
              <c:f>Definitive!$V$12:$V$96</c:f>
              <c:numCache>
                <c:formatCode>0.00</c:formatCode>
                <c:ptCount val="85"/>
                <c:pt idx="0">
                  <c:v>29</c:v>
                </c:pt>
                <c:pt idx="1">
                  <c:v>28.8583786340665</c:v>
                </c:pt>
                <c:pt idx="2">
                  <c:v>29.00593230714414</c:v>
                </c:pt>
                <c:pt idx="3">
                  <c:v>28.71250951060852</c:v>
                </c:pt>
                <c:pt idx="4">
                  <c:v>29</c:v>
                </c:pt>
                <c:pt idx="5">
                  <c:v>28.69289342234178</c:v>
                </c:pt>
                <c:pt idx="6">
                  <c:v>28.35987920563855</c:v>
                </c:pt>
                <c:pt idx="7">
                  <c:v>28.0</c:v>
                </c:pt>
                <c:pt idx="8">
                  <c:v>28.01214679931625</c:v>
                </c:pt>
                <c:pt idx="9">
                  <c:v>28.01231723206804</c:v>
                </c:pt>
                <c:pt idx="10">
                  <c:v>28.0</c:v>
                </c:pt>
                <c:pt idx="11">
                  <c:v>28.65152118178777</c:v>
                </c:pt>
                <c:pt idx="12">
                  <c:v>29.31807308721762</c:v>
                </c:pt>
                <c:pt idx="13">
                  <c:v>30.0</c:v>
                </c:pt>
                <c:pt idx="14">
                  <c:v>30.3327016190746</c:v>
                </c:pt>
                <c:pt idx="15">
                  <c:v>30.66607496193341</c:v>
                </c:pt>
                <c:pt idx="16">
                  <c:v>31.0</c:v>
                </c:pt>
                <c:pt idx="17">
                  <c:v>31.7553323114349</c:v>
                </c:pt>
                <c:pt idx="18">
                  <c:v>32.40252588678481</c:v>
                </c:pt>
                <c:pt idx="19">
                  <c:v>32.69720445150588</c:v>
                </c:pt>
                <c:pt idx="20">
                  <c:v>33.0</c:v>
                </c:pt>
                <c:pt idx="21">
                  <c:v>34.89177123972767</c:v>
                </c:pt>
                <c:pt idx="22">
                  <c:v>36.84873094499257</c:v>
                </c:pt>
                <c:pt idx="23">
                  <c:v>38.87278884038991</c:v>
                </c:pt>
                <c:pt idx="24">
                  <c:v>40.96590623961026</c:v>
                </c:pt>
                <c:pt idx="25">
                  <c:v>43.13009737272017</c:v>
                </c:pt>
                <c:pt idx="26">
                  <c:v>45.36743074649596</c:v>
                </c:pt>
                <c:pt idx="27">
                  <c:v>46.28015325667087</c:v>
                </c:pt>
                <c:pt idx="28">
                  <c:v>47.21119282952306</c:v>
                </c:pt>
                <c:pt idx="29">
                  <c:v>48.160916054014</c:v>
                </c:pt>
                <c:pt idx="30">
                  <c:v>49.1735859235558</c:v>
                </c:pt>
                <c:pt idx="31">
                  <c:v>50.44408421109765</c:v>
                </c:pt>
                <c:pt idx="32">
                  <c:v>52.7505720889217</c:v>
                </c:pt>
                <c:pt idx="33">
                  <c:v>56.00000000000001</c:v>
                </c:pt>
                <c:pt idx="34">
                  <c:v>57.43051777923851</c:v>
                </c:pt>
                <c:pt idx="35">
                  <c:v>58.2441990667872</c:v>
                </c:pt>
                <c:pt idx="36">
                  <c:v>59.15505814447642</c:v>
                </c:pt>
                <c:pt idx="37">
                  <c:v>59.18098038321742</c:v>
                </c:pt>
                <c:pt idx="38">
                  <c:v>59.48521144572285</c:v>
                </c:pt>
                <c:pt idx="39">
                  <c:v>60.33610271463484</c:v>
                </c:pt>
                <c:pt idx="40">
                  <c:v>63.03674987979809</c:v>
                </c:pt>
                <c:pt idx="41">
                  <c:v>65.26221303390028</c:v>
                </c:pt>
                <c:pt idx="42">
                  <c:v>66.0</c:v>
                </c:pt>
                <c:pt idx="43">
                  <c:v>71.0</c:v>
                </c:pt>
                <c:pt idx="44">
                  <c:v>78.0</c:v>
                </c:pt>
                <c:pt idx="45">
                  <c:v>84.0</c:v>
                </c:pt>
                <c:pt idx="46">
                  <c:v>87.00000000000001</c:v>
                </c:pt>
                <c:pt idx="47">
                  <c:v>89.0</c:v>
                </c:pt>
                <c:pt idx="48">
                  <c:v>89.99999999999998</c:v>
                </c:pt>
                <c:pt idx="49">
                  <c:v>89.0</c:v>
                </c:pt>
                <c:pt idx="50">
                  <c:v>88.0</c:v>
                </c:pt>
                <c:pt idx="51">
                  <c:v>87.0</c:v>
                </c:pt>
                <c:pt idx="52">
                  <c:v>86.0</c:v>
                </c:pt>
                <c:pt idx="53">
                  <c:v>84.0</c:v>
                </c:pt>
                <c:pt idx="54">
                  <c:v>84.0</c:v>
                </c:pt>
                <c:pt idx="55">
                  <c:v>84.0</c:v>
                </c:pt>
                <c:pt idx="56">
                  <c:v>85.0</c:v>
                </c:pt>
                <c:pt idx="57">
                  <c:v>85.0</c:v>
                </c:pt>
                <c:pt idx="58">
                  <c:v>88.0</c:v>
                </c:pt>
                <c:pt idx="59">
                  <c:v>90.0</c:v>
                </c:pt>
                <c:pt idx="60">
                  <c:v>91.0</c:v>
                </c:pt>
                <c:pt idx="61">
                  <c:v>93.0</c:v>
                </c:pt>
                <c:pt idx="62">
                  <c:v>93.0</c:v>
                </c:pt>
                <c:pt idx="63">
                  <c:v>93.0</c:v>
                </c:pt>
                <c:pt idx="64">
                  <c:v>93.0</c:v>
                </c:pt>
                <c:pt idx="65">
                  <c:v>96.43824339597728</c:v>
                </c:pt>
                <c:pt idx="66">
                  <c:v>95.64652575988462</c:v>
                </c:pt>
                <c:pt idx="67">
                  <c:v>96.67980186438761</c:v>
                </c:pt>
                <c:pt idx="68">
                  <c:v>97.10469949320003</c:v>
                </c:pt>
                <c:pt idx="69">
                  <c:v>100.0043124976</c:v>
                </c:pt>
                <c:pt idx="70">
                  <c:v>101.686574241718</c:v>
                </c:pt>
                <c:pt idx="71">
                  <c:v>105.2567956078338</c:v>
                </c:pt>
                <c:pt idx="72">
                  <c:v>106.9755701607462</c:v>
                </c:pt>
                <c:pt idx="73">
                  <c:v>109.1572229884479</c:v>
                </c:pt>
                <c:pt idx="74">
                  <c:v>109.7637584875765</c:v>
                </c:pt>
                <c:pt idx="75">
                  <c:v>112.6927008655596</c:v>
                </c:pt>
                <c:pt idx="76">
                  <c:v>113.536939439578</c:v>
                </c:pt>
                <c:pt idx="77">
                  <c:v>117.7078375008683</c:v>
                </c:pt>
                <c:pt idx="78">
                  <c:v>118.0</c:v>
                </c:pt>
                <c:pt idx="79">
                  <c:v>120.6938147730405</c:v>
                </c:pt>
                <c:pt idx="80">
                  <c:v>127.7636259480915</c:v>
                </c:pt>
                <c:pt idx="81">
                  <c:v>130.9559284647057</c:v>
                </c:pt>
                <c:pt idx="82">
                  <c:v>136.8196728958626</c:v>
                </c:pt>
                <c:pt idx="83">
                  <c:v>144.7313019583245</c:v>
                </c:pt>
                <c:pt idx="84">
                  <c:v>142.7036195514333</c:v>
                </c:pt>
              </c:numCache>
            </c:numRef>
          </c:val>
        </c:ser>
        <c:marker val="1"/>
        <c:axId val="488416616"/>
        <c:axId val="488422344"/>
      </c:lineChart>
      <c:catAx>
        <c:axId val="488416616"/>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88422344"/>
        <c:crosses val="autoZero"/>
        <c:auto val="1"/>
        <c:lblAlgn val="ctr"/>
        <c:lblOffset val="100"/>
        <c:tickLblSkip val="5"/>
        <c:tickMarkSkip val="10"/>
      </c:catAx>
      <c:valAx>
        <c:axId val="488422344"/>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88416616"/>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0941306755260244"/>
          <c:y val="0.164495114006515"/>
          <c:w val="0.225913621262458"/>
          <c:h val="0.234527687296417"/>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sz="1200" b="1" i="0" u="none" strike="noStrike" baseline="0">
                <a:solidFill>
                  <a:srgbClr val="000000"/>
                </a:solidFill>
                <a:latin typeface="Arial"/>
                <a:ea typeface="Arial"/>
                <a:cs typeface="Arial"/>
              </a:defRPr>
            </a:pPr>
            <a:r>
              <a:t>Klagenfurt</a:t>
            </a:r>
          </a:p>
        </c:rich>
      </c:tx>
      <c:layout>
        <c:manualLayout>
          <c:xMode val="edge"/>
          <c:yMode val="edge"/>
          <c:x val="0.451827242524917"/>
          <c:y val="0.00162866449511401"/>
        </c:manualLayout>
      </c:layout>
      <c:spPr>
        <a:noFill/>
        <a:ln w="25400">
          <a:noFill/>
        </a:ln>
      </c:spPr>
    </c:title>
    <c:plotArea>
      <c:layout>
        <c:manualLayout>
          <c:layoutTarget val="inner"/>
          <c:xMode val="edge"/>
          <c:yMode val="edge"/>
          <c:x val="0.0509413067552602"/>
          <c:y val="0.0602605863192183"/>
          <c:w val="0.929125138427464"/>
          <c:h val="0.871335504885993"/>
        </c:manualLayout>
      </c:layout>
      <c:lineChart>
        <c:grouping val="standard"/>
        <c:ser>
          <c:idx val="0"/>
          <c:order val="0"/>
          <c:tx>
            <c:strRef>
              <c:f>Definitive!$X$5</c:f>
              <c:strCache>
                <c:ptCount val="1"/>
                <c:pt idx="0">
                  <c:v>datatrend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exp"/>
            <c:dispRSqr val="1"/>
            <c:dispEq val="1"/>
            <c:trendlineLbl>
              <c:layout>
                <c:manualLayout>
                  <c:xMode val="edge"/>
                  <c:yMode val="edge"/>
                  <c:x val="0.702104097452935"/>
                  <c:y val="0.167752442996743"/>
                </c:manualLayout>
              </c:layout>
              <c:numFmt formatCode="General"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trendlineLbl>
          </c:trendline>
          <c:cat>
            <c:numRef>
              <c:f>Definitive!$A$12:$A$96</c:f>
              <c:numCache>
                <c:formatCode>General</c:formatCode>
                <c:ptCount val="85"/>
                <c:pt idx="0">
                  <c:v>1830.0</c:v>
                </c:pt>
                <c:pt idx="1">
                  <c:v>1831.0</c:v>
                </c:pt>
                <c:pt idx="2">
                  <c:v>1832.0</c:v>
                </c:pt>
                <c:pt idx="3">
                  <c:v>1833.0</c:v>
                </c:pt>
                <c:pt idx="4">
                  <c:v>1834.0</c:v>
                </c:pt>
                <c:pt idx="5">
                  <c:v>1835.0</c:v>
                </c:pt>
                <c:pt idx="6">
                  <c:v>1836.0</c:v>
                </c:pt>
                <c:pt idx="7">
                  <c:v>1837.0</c:v>
                </c:pt>
                <c:pt idx="8">
                  <c:v>1838.0</c:v>
                </c:pt>
                <c:pt idx="9">
                  <c:v>1839.0</c:v>
                </c:pt>
                <c:pt idx="10">
                  <c:v>1840.0</c:v>
                </c:pt>
                <c:pt idx="11">
                  <c:v>1841.0</c:v>
                </c:pt>
                <c:pt idx="12">
                  <c:v>1842.0</c:v>
                </c:pt>
                <c:pt idx="13">
                  <c:v>1843.0</c:v>
                </c:pt>
                <c:pt idx="14">
                  <c:v>1844.0</c:v>
                </c:pt>
                <c:pt idx="15">
                  <c:v>1845.0</c:v>
                </c:pt>
                <c:pt idx="16">
                  <c:v>1846.0</c:v>
                </c:pt>
                <c:pt idx="17">
                  <c:v>1847.0</c:v>
                </c:pt>
                <c:pt idx="18">
                  <c:v>1848.0</c:v>
                </c:pt>
                <c:pt idx="19">
                  <c:v>1849.0</c:v>
                </c:pt>
                <c:pt idx="20">
                  <c:v>1850.0</c:v>
                </c:pt>
                <c:pt idx="21">
                  <c:v>1851.0</c:v>
                </c:pt>
                <c:pt idx="22">
                  <c:v>1852.0</c:v>
                </c:pt>
                <c:pt idx="23">
                  <c:v>1853.0</c:v>
                </c:pt>
                <c:pt idx="24">
                  <c:v>1854.0</c:v>
                </c:pt>
                <c:pt idx="25">
                  <c:v>1855.0</c:v>
                </c:pt>
                <c:pt idx="26">
                  <c:v>1856.0</c:v>
                </c:pt>
                <c:pt idx="27">
                  <c:v>1857.0</c:v>
                </c:pt>
                <c:pt idx="28">
                  <c:v>1858.0</c:v>
                </c:pt>
                <c:pt idx="29">
                  <c:v>1859.0</c:v>
                </c:pt>
                <c:pt idx="30">
                  <c:v>1860.0</c:v>
                </c:pt>
                <c:pt idx="31">
                  <c:v>1861.0</c:v>
                </c:pt>
                <c:pt idx="32">
                  <c:v>1862.0</c:v>
                </c:pt>
                <c:pt idx="33">
                  <c:v>1863.0</c:v>
                </c:pt>
                <c:pt idx="34">
                  <c:v>1864.0</c:v>
                </c:pt>
                <c:pt idx="35">
                  <c:v>1865.0</c:v>
                </c:pt>
                <c:pt idx="36">
                  <c:v>1866.0</c:v>
                </c:pt>
                <c:pt idx="37">
                  <c:v>1867.0</c:v>
                </c:pt>
                <c:pt idx="38">
                  <c:v>1868.0</c:v>
                </c:pt>
                <c:pt idx="39">
                  <c:v>1869.0</c:v>
                </c:pt>
                <c:pt idx="40">
                  <c:v>1870.0</c:v>
                </c:pt>
                <c:pt idx="41">
                  <c:v>1871.0</c:v>
                </c:pt>
                <c:pt idx="42">
                  <c:v>1872.0</c:v>
                </c:pt>
                <c:pt idx="43">
                  <c:v>1873.0</c:v>
                </c:pt>
                <c:pt idx="44">
                  <c:v>1874.0</c:v>
                </c:pt>
                <c:pt idx="45">
                  <c:v>1875.0</c:v>
                </c:pt>
                <c:pt idx="46">
                  <c:v>1876.0</c:v>
                </c:pt>
                <c:pt idx="47">
                  <c:v>1877.0</c:v>
                </c:pt>
                <c:pt idx="48">
                  <c:v>1878.0</c:v>
                </c:pt>
                <c:pt idx="49">
                  <c:v>1879.0</c:v>
                </c:pt>
                <c:pt idx="50">
                  <c:v>1880.0</c:v>
                </c:pt>
                <c:pt idx="51">
                  <c:v>1881.0</c:v>
                </c:pt>
                <c:pt idx="52">
                  <c:v>1882.0</c:v>
                </c:pt>
                <c:pt idx="53">
                  <c:v>1883.0</c:v>
                </c:pt>
                <c:pt idx="54">
                  <c:v>1884.0</c:v>
                </c:pt>
                <c:pt idx="55">
                  <c:v>1885.0</c:v>
                </c:pt>
                <c:pt idx="56">
                  <c:v>1886.0</c:v>
                </c:pt>
                <c:pt idx="57">
                  <c:v>1887.0</c:v>
                </c:pt>
                <c:pt idx="58">
                  <c:v>1888.0</c:v>
                </c:pt>
                <c:pt idx="59">
                  <c:v>1889.0</c:v>
                </c:pt>
                <c:pt idx="60">
                  <c:v>1890.0</c:v>
                </c:pt>
                <c:pt idx="61">
                  <c:v>1891.0</c:v>
                </c:pt>
                <c:pt idx="62">
                  <c:v>1892.0</c:v>
                </c:pt>
                <c:pt idx="63">
                  <c:v>1893.0</c:v>
                </c:pt>
                <c:pt idx="64">
                  <c:v>1894.0</c:v>
                </c:pt>
                <c:pt idx="65">
                  <c:v>1895.0</c:v>
                </c:pt>
                <c:pt idx="66">
                  <c:v>1896.0</c:v>
                </c:pt>
                <c:pt idx="67">
                  <c:v>1897.0</c:v>
                </c:pt>
                <c:pt idx="68">
                  <c:v>1898.0</c:v>
                </c:pt>
                <c:pt idx="69">
                  <c:v>1899.0</c:v>
                </c:pt>
                <c:pt idx="70">
                  <c:v>1900.0</c:v>
                </c:pt>
                <c:pt idx="71">
                  <c:v>1901.0</c:v>
                </c:pt>
                <c:pt idx="72">
                  <c:v>1902.0</c:v>
                </c:pt>
                <c:pt idx="73">
                  <c:v>1903.0</c:v>
                </c:pt>
                <c:pt idx="74">
                  <c:v>1904.0</c:v>
                </c:pt>
                <c:pt idx="75">
                  <c:v>1905.0</c:v>
                </c:pt>
                <c:pt idx="76">
                  <c:v>1906.0</c:v>
                </c:pt>
                <c:pt idx="77">
                  <c:v>1907.0</c:v>
                </c:pt>
                <c:pt idx="78">
                  <c:v>1908.0</c:v>
                </c:pt>
                <c:pt idx="79">
                  <c:v>1909.0</c:v>
                </c:pt>
                <c:pt idx="80">
                  <c:v>1910.0</c:v>
                </c:pt>
                <c:pt idx="81">
                  <c:v>1911.0</c:v>
                </c:pt>
                <c:pt idx="82">
                  <c:v>1912.0</c:v>
                </c:pt>
                <c:pt idx="83">
                  <c:v>1913.0</c:v>
                </c:pt>
                <c:pt idx="84">
                  <c:v>1914.0</c:v>
                </c:pt>
              </c:numCache>
            </c:numRef>
          </c:cat>
          <c:val>
            <c:numRef>
              <c:f>Definitive!$X$12:$X$96</c:f>
              <c:numCache>
                <c:formatCode>General</c:formatCode>
                <c:ptCount val="85"/>
                <c:pt idx="26" formatCode="0.00">
                  <c:v>30.78003977331415</c:v>
                </c:pt>
                <c:pt idx="29" formatCode="0.00">
                  <c:v>31.9683899556622</c:v>
                </c:pt>
                <c:pt idx="73" formatCode="0.00">
                  <c:v>79.63294406400514</c:v>
                </c:pt>
                <c:pt idx="74" formatCode="0.00">
                  <c:v>85.17918671379537</c:v>
                </c:pt>
                <c:pt idx="75" formatCode="0.00">
                  <c:v>85.56894747771469</c:v>
                </c:pt>
                <c:pt idx="76" formatCode="0.00">
                  <c:v>84.99327560253637</c:v>
                </c:pt>
              </c:numCache>
            </c:numRef>
          </c:val>
        </c:ser>
        <c:ser>
          <c:idx val="1"/>
          <c:order val="1"/>
          <c:tx>
            <c:strRef>
              <c:f>Definitive!$Z$5</c:f>
              <c:strCache>
                <c:ptCount val="1"/>
                <c:pt idx="0">
                  <c:v>Imputed rent</c:v>
                </c:pt>
              </c:strCache>
            </c:strRef>
          </c:tx>
          <c:spPr>
            <a:ln w="12700">
              <a:solidFill>
                <a:srgbClr val="FF00FF"/>
              </a:solidFill>
              <a:prstDash val="solid"/>
            </a:ln>
          </c:spPr>
          <c:marker>
            <c:symbol val="square"/>
            <c:size val="5"/>
            <c:spPr>
              <a:noFill/>
              <a:ln>
                <a:solidFill>
                  <a:srgbClr val="FF00FF"/>
                </a:solidFill>
                <a:prstDash val="solid"/>
              </a:ln>
            </c:spPr>
          </c:marker>
          <c:val>
            <c:numRef>
              <c:f>Definitive!$Z$12:$Z$96</c:f>
              <c:numCache>
                <c:formatCode>0.00</c:formatCode>
                <c:ptCount val="85"/>
                <c:pt idx="0">
                  <c:v>17.10075402920456</c:v>
                </c:pt>
                <c:pt idx="1">
                  <c:v>17.18473637825519</c:v>
                </c:pt>
                <c:pt idx="2">
                  <c:v>17.26463831144167</c:v>
                </c:pt>
                <c:pt idx="3">
                  <c:v>17.34025001206803</c:v>
                </c:pt>
                <c:pt idx="4">
                  <c:v>17.41135462088468</c:v>
                </c:pt>
                <c:pt idx="5">
                  <c:v>17.75100822582015</c:v>
                </c:pt>
                <c:pt idx="6">
                  <c:v>18.09724239136498</c:v>
                </c:pt>
                <c:pt idx="7">
                  <c:v>18.45018357649198</c:v>
                </c:pt>
                <c:pt idx="8">
                  <c:v>19.31815268476306</c:v>
                </c:pt>
                <c:pt idx="9">
                  <c:v>20.2145549599815</c:v>
                </c:pt>
                <c:pt idx="10">
                  <c:v>21.1402042563568</c:v>
                </c:pt>
                <c:pt idx="11">
                  <c:v>21.50469588917085</c:v>
                </c:pt>
                <c:pt idx="12">
                  <c:v>21.87515397816375</c:v>
                </c:pt>
                <c:pt idx="13">
                  <c:v>22.25166796357465</c:v>
                </c:pt>
                <c:pt idx="14">
                  <c:v>22.62505202291553</c:v>
                </c:pt>
                <c:pt idx="15">
                  <c:v>23.00428238316379</c:v>
                </c:pt>
                <c:pt idx="16">
                  <c:v>23.38943944273425</c:v>
                </c:pt>
                <c:pt idx="17">
                  <c:v>24.10342057365984</c:v>
                </c:pt>
                <c:pt idx="18">
                  <c:v>24.83712727637601</c:v>
                </c:pt>
                <c:pt idx="19">
                  <c:v>25.59107428400193</c:v>
                </c:pt>
                <c:pt idx="20">
                  <c:v>26.36578927329277</c:v>
                </c:pt>
                <c:pt idx="21">
                  <c:v>27.05123006850136</c:v>
                </c:pt>
                <c:pt idx="22">
                  <c:v>27.75386328974849</c:v>
                </c:pt>
                <c:pt idx="23">
                  <c:v>28.47410940087181</c:v>
                </c:pt>
                <c:pt idx="24">
                  <c:v>29.21239895733666</c:v>
                </c:pt>
                <c:pt idx="25">
                  <c:v>29.96917284495657</c:v>
                </c:pt>
                <c:pt idx="26">
                  <c:v>30.7448825241958</c:v>
                </c:pt>
                <c:pt idx="27">
                  <c:v>31.54407731918375</c:v>
                </c:pt>
                <c:pt idx="28">
                  <c:v>32.3633161925639</c:v>
                </c:pt>
                <c:pt idx="29">
                  <c:v>33.20308932143838</c:v>
                </c:pt>
                <c:pt idx="30">
                  <c:v>33.49260786050776</c:v>
                </c:pt>
                <c:pt idx="31">
                  <c:v>34.19694257565231</c:v>
                </c:pt>
                <c:pt idx="32">
                  <c:v>35.07571039759362</c:v>
                </c:pt>
                <c:pt idx="33">
                  <c:v>37.87342666378516</c:v>
                </c:pt>
                <c:pt idx="34">
                  <c:v>38.86917165816787</c:v>
                </c:pt>
                <c:pt idx="35">
                  <c:v>39.85731007106913</c:v>
                </c:pt>
                <c:pt idx="36">
                  <c:v>40.4296693413819</c:v>
                </c:pt>
                <c:pt idx="37">
                  <c:v>41.0680984725308</c:v>
                </c:pt>
                <c:pt idx="38">
                  <c:v>41.10984662196513</c:v>
                </c:pt>
                <c:pt idx="39">
                  <c:v>41.3399184071453</c:v>
                </c:pt>
                <c:pt idx="40">
                  <c:v>41.93941643015514</c:v>
                </c:pt>
                <c:pt idx="41">
                  <c:v>43.78772086894494</c:v>
                </c:pt>
                <c:pt idx="42">
                  <c:v>45.07289713225332</c:v>
                </c:pt>
                <c:pt idx="43">
                  <c:v>46.21943601395042</c:v>
                </c:pt>
                <c:pt idx="44">
                  <c:v>49.27041615976834</c:v>
                </c:pt>
                <c:pt idx="45">
                  <c:v>52.34797683562189</c:v>
                </c:pt>
                <c:pt idx="46">
                  <c:v>53.54014761513372</c:v>
                </c:pt>
                <c:pt idx="47">
                  <c:v>54.7420072800861</c:v>
                </c:pt>
                <c:pt idx="48">
                  <c:v>54.9889014080006</c:v>
                </c:pt>
                <c:pt idx="49">
                  <c:v>55.23690906304766</c:v>
                </c:pt>
                <c:pt idx="50">
                  <c:v>55.48603526739083</c:v>
                </c:pt>
                <c:pt idx="51">
                  <c:v>54.75845550328557</c:v>
                </c:pt>
                <c:pt idx="52">
                  <c:v>54.02318410401079</c:v>
                </c:pt>
                <c:pt idx="53">
                  <c:v>53.28016648882577</c:v>
                </c:pt>
                <c:pt idx="54">
                  <c:v>53.52046750981491</c:v>
                </c:pt>
                <c:pt idx="55">
                  <c:v>53.76185232209996</c:v>
                </c:pt>
                <c:pt idx="56">
                  <c:v>55.00440592139341</c:v>
                </c:pt>
                <c:pt idx="57">
                  <c:v>56.2570741131328</c:v>
                </c:pt>
                <c:pt idx="58">
                  <c:v>57.51992285854229</c:v>
                </c:pt>
                <c:pt idx="59">
                  <c:v>56.76567304229407</c:v>
                </c:pt>
                <c:pt idx="60">
                  <c:v>58.03993872556842</c:v>
                </c:pt>
                <c:pt idx="61">
                  <c:v>59.32454395136592</c:v>
                </c:pt>
                <c:pt idx="62">
                  <c:v>59.59210596216061</c:v>
                </c:pt>
                <c:pt idx="63">
                  <c:v>60.89295876195014</c:v>
                </c:pt>
                <c:pt idx="64">
                  <c:v>58.05737787173921</c:v>
                </c:pt>
                <c:pt idx="65">
                  <c:v>64.2873229680774</c:v>
                </c:pt>
                <c:pt idx="66">
                  <c:v>66.05100926663998</c:v>
                </c:pt>
                <c:pt idx="67">
                  <c:v>67.86051797803263</c:v>
                </c:pt>
                <c:pt idx="68">
                  <c:v>69.7169979398172</c:v>
                </c:pt>
                <c:pt idx="69">
                  <c:v>71.62162607714144</c:v>
                </c:pt>
                <c:pt idx="70">
                  <c:v>73.57560807671437</c:v>
                </c:pt>
                <c:pt idx="71">
                  <c:v>75.58017907672122</c:v>
                </c:pt>
                <c:pt idx="72">
                  <c:v>77.63660437305158</c:v>
                </c:pt>
                <c:pt idx="73">
                  <c:v>79.74618014222142</c:v>
                </c:pt>
                <c:pt idx="74">
                  <c:v>79.45993153476913</c:v>
                </c:pt>
                <c:pt idx="75">
                  <c:v>82.85252819284327</c:v>
                </c:pt>
                <c:pt idx="76">
                  <c:v>84.05094918191012</c:v>
                </c:pt>
                <c:pt idx="77">
                  <c:v>86.62193733971051</c:v>
                </c:pt>
                <c:pt idx="78">
                  <c:v>87.00155054767618</c:v>
                </c:pt>
                <c:pt idx="79">
                  <c:v>88.97229094386051</c:v>
                </c:pt>
                <c:pt idx="80">
                  <c:v>93.83903288998545</c:v>
                </c:pt>
                <c:pt idx="81">
                  <c:v>96.1473408883973</c:v>
                </c:pt>
                <c:pt idx="82">
                  <c:v>100.2253277392377</c:v>
                </c:pt>
                <c:pt idx="83">
                  <c:v>105.6609897197001</c:v>
                </c:pt>
                <c:pt idx="84">
                  <c:v>104.532400413178</c:v>
                </c:pt>
              </c:numCache>
            </c:numRef>
          </c:val>
        </c:ser>
        <c:marker val="1"/>
        <c:axId val="488476008"/>
        <c:axId val="488481720"/>
      </c:lineChart>
      <c:catAx>
        <c:axId val="488476008"/>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88481720"/>
        <c:crosses val="autoZero"/>
        <c:auto val="1"/>
        <c:lblAlgn val="ctr"/>
        <c:lblOffset val="100"/>
        <c:tickLblSkip val="5"/>
        <c:tickMarkSkip val="10"/>
      </c:catAx>
      <c:valAx>
        <c:axId val="48848172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88476008"/>
        <c:crosses val="autoZero"/>
        <c:crossBetween val="midCat"/>
      </c:valAx>
      <c:spPr>
        <a:solidFill>
          <a:srgbClr val="C0C0C0"/>
        </a:solidFill>
        <a:ln w="12700">
          <a:solidFill>
            <a:srgbClr val="808080"/>
          </a:solidFill>
          <a:prstDash val="solid"/>
        </a:ln>
      </c:spPr>
    </c:plotArea>
    <c:legend>
      <c:legendPos val="r"/>
      <c:layout>
        <c:manualLayout>
          <c:xMode val="edge"/>
          <c:yMode val="edge"/>
          <c:wMode val="edge"/>
          <c:hMode val="edge"/>
          <c:x val="0.105204872646733"/>
          <c:y val="0.123778501628664"/>
          <c:w val="0.266888150609081"/>
          <c:h val="0.22801302931596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published="0"/>
  <sheetViews>
    <sheetView zoomScale="110" workbookViewId="0" zoomToFit="1"/>
  </sheetViews>
  <pageMargins left="0.75" right="0.75" top="1" bottom="1" header="0.5" footer="0.5"/>
  <headerFooter alignWithMargins="0"/>
  <drawing r:id="rId1"/>
</chartsheet>
</file>

<file path=xl/chartsheets/sheet10.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11.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12.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13.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14.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15.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16.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17.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18.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19.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2.xml><?xml version="1.0" encoding="utf-8"?>
<chartsheet xmlns="http://schemas.openxmlformats.org/spreadsheetml/2006/main" xmlns:r="http://schemas.openxmlformats.org/officeDocument/2006/relationships">
  <sheetPr published="0"/>
  <sheetViews>
    <sheetView zoomScale="110" workbookViewId="0" zoomToFit="1"/>
  </sheetViews>
  <pageMargins left="0.75" right="0.75" top="1" bottom="1" header="0.5" footer="0.5"/>
  <headerFooter alignWithMargins="0"/>
  <drawing r:id="rId1"/>
</chartsheet>
</file>

<file path=xl/chartsheets/sheet20.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3.xml><?xml version="1.0" encoding="utf-8"?>
<chartsheet xmlns="http://schemas.openxmlformats.org/spreadsheetml/2006/main" xmlns:r="http://schemas.openxmlformats.org/officeDocument/2006/relationships">
  <sheetPr published="0"/>
  <sheetViews>
    <sheetView zoomScale="110" workbookViewId="0" zoomToFit="1"/>
  </sheetViews>
  <pageMargins left="0.75" right="0.75" top="1" bottom="1" header="0.5" footer="0.5"/>
  <headerFooter alignWithMargins="0"/>
  <drawing r:id="rId1"/>
</chartsheet>
</file>

<file path=xl/chartsheets/sheet4.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5.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6.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7.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chartsheets/sheet8.xml><?xml version="1.0" encoding="utf-8"?>
<chartsheet xmlns="http://schemas.openxmlformats.org/spreadsheetml/2006/main" xmlns:r="http://schemas.openxmlformats.org/officeDocument/2006/relationships">
  <sheetPr published="0"/>
  <sheetViews>
    <sheetView zoomScale="110" workbookViewId="0" zoomToFit="1"/>
  </sheetViews>
  <pageMargins left="0.75" right="0.75" top="1" bottom="1" header="0.5" footer="0.5"/>
  <headerFooter alignWithMargins="0"/>
  <drawing r:id="rId1"/>
</chartsheet>
</file>

<file path=xl/chartsheets/sheet9.xml><?xml version="1.0" encoding="utf-8"?>
<chartsheet xmlns="http://schemas.openxmlformats.org/spreadsheetml/2006/main" xmlns:r="http://schemas.openxmlformats.org/officeDocument/2006/relationships">
  <sheetPr published="0"/>
  <sheetViews>
    <sheetView zoomScale="110" workbookViewId="0"/>
  </sheetViews>
  <pageMargins left="0.75" right="0.75" top="1" bottom="1" header="0.5" footer="0.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95250</xdr:colOff>
      <xdr:row>24</xdr:row>
      <xdr:rowOff>104775</xdr:rowOff>
    </xdr:from>
    <xdr:to>
      <xdr:col>14</xdr:col>
      <xdr:colOff>676275</xdr:colOff>
      <xdr:row>44</xdr:row>
      <xdr:rowOff>57150</xdr:rowOff>
    </xdr:to>
    <xdr:graphicFrame macro="">
      <xdr:nvGraphicFramePr>
        <xdr:cNvPr id="1742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44</xdr:row>
      <xdr:rowOff>104775</xdr:rowOff>
    </xdr:from>
    <xdr:to>
      <xdr:col>14</xdr:col>
      <xdr:colOff>638175</xdr:colOff>
      <xdr:row>64</xdr:row>
      <xdr:rowOff>57150</xdr:rowOff>
    </xdr:to>
    <xdr:graphicFrame macro="">
      <xdr:nvGraphicFramePr>
        <xdr:cNvPr id="17426"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78273" cy="584200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78273" cy="584200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78273" cy="584200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01075" cy="58483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78273" cy="584200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VATY%20GRAL/Prices/Rent%20tidbits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terlindert/Desktop/Rosetta%20Redux/Global%20project%201200-1950%20&#8226;&#8226;/Cvrcek%20%22Feeder%20files%22/Rent%20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rt3"/>
      <sheetName val="Chart4"/>
      <sheetName val="Steuer 1858"/>
      <sheetName val="Schumachers"/>
      <sheetName val="SJ Prag"/>
      <sheetName val="Mildschuh"/>
      <sheetName val="Chart1"/>
      <sheetName val="Chart2"/>
      <sheetName val="Mietzinse 1914"/>
      <sheetName val="Mietzinse 1914 (2)"/>
      <sheetName val="Rent HQ"/>
      <sheetName val="OSH 1910"/>
      <sheetName val="1910 Histograms"/>
      <sheetName val="population"/>
    </sheetNames>
    <sheetDataSet>
      <sheetData sheetId="0" refreshError="1"/>
      <sheetData sheetId="1" refreshError="1"/>
      <sheetData sheetId="2">
        <row r="7">
          <cell r="D7">
            <v>19524312</v>
          </cell>
        </row>
        <row r="8">
          <cell r="D8">
            <v>1760604</v>
          </cell>
        </row>
        <row r="9">
          <cell r="D9">
            <v>519812</v>
          </cell>
        </row>
        <row r="10">
          <cell r="D10">
            <v>50029</v>
          </cell>
        </row>
        <row r="11">
          <cell r="D11">
            <v>203106</v>
          </cell>
        </row>
        <row r="12">
          <cell r="D12">
            <v>1335357</v>
          </cell>
        </row>
        <row r="13">
          <cell r="D13">
            <v>196124</v>
          </cell>
        </row>
        <row r="14">
          <cell r="D14">
            <v>335261</v>
          </cell>
        </row>
        <row r="15">
          <cell r="D15">
            <v>3678309</v>
          </cell>
        </row>
        <row r="16">
          <cell r="D16">
            <v>174531</v>
          </cell>
        </row>
        <row r="17">
          <cell r="D17">
            <v>3567297</v>
          </cell>
        </row>
        <row r="18">
          <cell r="D18">
            <v>258948</v>
          </cell>
        </row>
        <row r="19">
          <cell r="D19">
            <v>1392891</v>
          </cell>
        </row>
        <row r="20">
          <cell r="D20">
            <v>202508</v>
          </cell>
        </row>
        <row r="21">
          <cell r="D21">
            <v>129614</v>
          </cell>
        </row>
        <row r="22">
          <cell r="D22">
            <v>1424969</v>
          </cell>
        </row>
        <row r="23">
          <cell r="D23">
            <v>77089</v>
          </cell>
        </row>
        <row r="24">
          <cell r="D24">
            <v>603641</v>
          </cell>
        </row>
        <row r="26">
          <cell r="D26">
            <v>189953</v>
          </cell>
        </row>
        <row r="27">
          <cell r="D27">
            <v>88338</v>
          </cell>
        </row>
        <row r="28">
          <cell r="D28">
            <v>68983</v>
          </cell>
        </row>
        <row r="29">
          <cell r="D29">
            <v>47238</v>
          </cell>
        </row>
        <row r="30">
          <cell r="D30">
            <v>6123919</v>
          </cell>
        </row>
        <row r="31">
          <cell r="D31">
            <v>891851</v>
          </cell>
        </row>
        <row r="32">
          <cell r="D32">
            <v>377325</v>
          </cell>
        </row>
        <row r="33">
          <cell r="D33">
            <v>255503</v>
          </cell>
        </row>
        <row r="34">
          <cell r="D34">
            <v>368558</v>
          </cell>
        </row>
        <row r="35">
          <cell r="D35">
            <v>8017156</v>
          </cell>
        </row>
        <row r="36">
          <cell r="D36">
            <v>420620</v>
          </cell>
        </row>
        <row r="37">
          <cell r="D37">
            <v>837203</v>
          </cell>
        </row>
        <row r="38">
          <cell r="D38">
            <v>374607</v>
          </cell>
        </row>
        <row r="39">
          <cell r="D39">
            <v>45478500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Old Prague"/>
      <sheetName val="G-Vororten"/>
      <sheetName val="G-Rpc-pop-scatter"/>
      <sheetName val="Rent pc"/>
      <sheetName val="Rent per abode"/>
      <sheetName val="G-Rent-pop scatter"/>
      <sheetName val="Cleaned rent revenue"/>
      <sheetName val="Bohemia"/>
      <sheetName val="P - rent revenue"/>
      <sheetName val="P - total houses"/>
      <sheetName val="P - interpolated population"/>
      <sheetName val="P - population"/>
      <sheetName val="Sheet2"/>
    </sheetNames>
    <sheetDataSet>
      <sheetData sheetId="0" refreshError="1"/>
      <sheetData sheetId="1" refreshError="1"/>
      <sheetData sheetId="2" refreshError="1"/>
      <sheetData sheetId="3"/>
      <sheetData sheetId="4"/>
      <sheetData sheetId="5" refreshError="1"/>
      <sheetData sheetId="6"/>
      <sheetData sheetId="7">
        <row r="3">
          <cell r="C3">
            <v>712822</v>
          </cell>
          <cell r="D3">
            <v>17</v>
          </cell>
          <cell r="E3">
            <v>629838</v>
          </cell>
          <cell r="F3">
            <v>52</v>
          </cell>
          <cell r="G3">
            <v>303185</v>
          </cell>
          <cell r="H3">
            <v>12</v>
          </cell>
          <cell r="I3">
            <v>49195</v>
          </cell>
          <cell r="J3">
            <v>44</v>
          </cell>
          <cell r="K3">
            <v>72921</v>
          </cell>
          <cell r="L3">
            <v>18</v>
          </cell>
          <cell r="M3">
            <v>10805</v>
          </cell>
          <cell r="N3">
            <v>22</v>
          </cell>
        </row>
        <row r="4">
          <cell r="C4">
            <v>695770</v>
          </cell>
          <cell r="D4">
            <v>40</v>
          </cell>
          <cell r="G4">
            <v>292856</v>
          </cell>
          <cell r="H4">
            <v>5</v>
          </cell>
          <cell r="I4">
            <v>47261</v>
          </cell>
          <cell r="J4">
            <v>32</v>
          </cell>
        </row>
        <row r="5">
          <cell r="C5">
            <v>688967</v>
          </cell>
          <cell r="D5">
            <v>22</v>
          </cell>
          <cell r="E5">
            <v>601638</v>
          </cell>
          <cell r="F5">
            <v>47</v>
          </cell>
          <cell r="G5">
            <v>291956</v>
          </cell>
          <cell r="I5">
            <v>46282</v>
          </cell>
          <cell r="J5">
            <v>50</v>
          </cell>
          <cell r="K5">
            <v>67786</v>
          </cell>
          <cell r="L5">
            <v>3</v>
          </cell>
          <cell r="M5">
            <v>10545</v>
          </cell>
          <cell r="N5">
            <v>24</v>
          </cell>
        </row>
        <row r="6">
          <cell r="C6">
            <v>698170</v>
          </cell>
          <cell r="D6">
            <v>4</v>
          </cell>
          <cell r="E6">
            <v>610047</v>
          </cell>
          <cell r="F6">
            <v>59</v>
          </cell>
          <cell r="G6">
            <v>292421</v>
          </cell>
          <cell r="H6">
            <v>26</v>
          </cell>
          <cell r="I6">
            <v>47971</v>
          </cell>
          <cell r="J6">
            <v>49</v>
          </cell>
          <cell r="K6">
            <v>65916</v>
          </cell>
          <cell r="L6">
            <v>2</v>
          </cell>
          <cell r="M6">
            <v>10556</v>
          </cell>
          <cell r="N6">
            <v>36</v>
          </cell>
        </row>
        <row r="7">
          <cell r="C7">
            <v>704329</v>
          </cell>
          <cell r="D7">
            <v>2</v>
          </cell>
          <cell r="E7">
            <v>605568</v>
          </cell>
          <cell r="F7">
            <v>28</v>
          </cell>
          <cell r="G7">
            <v>293189</v>
          </cell>
          <cell r="H7">
            <v>1</v>
          </cell>
          <cell r="I7">
            <v>47419</v>
          </cell>
          <cell r="J7">
            <v>2</v>
          </cell>
          <cell r="K7">
            <v>66214</v>
          </cell>
          <cell r="L7">
            <v>35</v>
          </cell>
          <cell r="M7">
            <v>10627</v>
          </cell>
          <cell r="N7">
            <v>32</v>
          </cell>
        </row>
        <row r="8">
          <cell r="C8">
            <v>705581</v>
          </cell>
          <cell r="D8">
            <v>16</v>
          </cell>
          <cell r="E8">
            <v>610091</v>
          </cell>
          <cell r="F8">
            <v>18</v>
          </cell>
          <cell r="G8">
            <v>294861</v>
          </cell>
          <cell r="H8">
            <v>31</v>
          </cell>
          <cell r="I8">
            <v>47577</v>
          </cell>
          <cell r="J8">
            <v>10</v>
          </cell>
          <cell r="K8">
            <v>65670</v>
          </cell>
          <cell r="L8">
            <v>45</v>
          </cell>
          <cell r="M8">
            <v>11051</v>
          </cell>
          <cell r="N8">
            <v>28</v>
          </cell>
        </row>
        <row r="9">
          <cell r="C9">
            <v>703615</v>
          </cell>
          <cell r="D9">
            <v>53</v>
          </cell>
          <cell r="E9">
            <v>605729</v>
          </cell>
          <cell r="F9">
            <v>3</v>
          </cell>
          <cell r="G9">
            <v>297649</v>
          </cell>
          <cell r="H9">
            <v>29</v>
          </cell>
          <cell r="I9">
            <v>48287</v>
          </cell>
          <cell r="J9">
            <v>45</v>
          </cell>
          <cell r="K9">
            <v>65951</v>
          </cell>
          <cell r="L9">
            <v>47</v>
          </cell>
          <cell r="M9">
            <v>11224</v>
          </cell>
          <cell r="N9">
            <v>33</v>
          </cell>
        </row>
        <row r="10">
          <cell r="C10">
            <v>700895</v>
          </cell>
          <cell r="D10">
            <v>42</v>
          </cell>
          <cell r="E10">
            <v>602848</v>
          </cell>
          <cell r="F10">
            <v>41</v>
          </cell>
          <cell r="G10">
            <v>293182</v>
          </cell>
          <cell r="H10">
            <v>42</v>
          </cell>
          <cell r="I10">
            <v>46576</v>
          </cell>
          <cell r="J10">
            <v>34</v>
          </cell>
          <cell r="K10">
            <v>65550</v>
          </cell>
          <cell r="L10">
            <v>55</v>
          </cell>
          <cell r="M10">
            <v>11299</v>
          </cell>
          <cell r="N10">
            <v>44</v>
          </cell>
        </row>
        <row r="11">
          <cell r="C11">
            <v>723627</v>
          </cell>
          <cell r="D11">
            <v>4</v>
          </cell>
          <cell r="E11">
            <v>648568</v>
          </cell>
          <cell r="F11">
            <v>48</v>
          </cell>
          <cell r="G11">
            <v>299440</v>
          </cell>
          <cell r="H11">
            <v>39</v>
          </cell>
          <cell r="I11">
            <v>46551</v>
          </cell>
          <cell r="J11">
            <v>11</v>
          </cell>
          <cell r="K11">
            <v>64281</v>
          </cell>
          <cell r="L11">
            <v>14</v>
          </cell>
          <cell r="M11">
            <v>11590</v>
          </cell>
          <cell r="N11">
            <v>17</v>
          </cell>
        </row>
        <row r="12">
          <cell r="C12">
            <v>738288</v>
          </cell>
          <cell r="D12">
            <v>39</v>
          </cell>
          <cell r="E12">
            <v>659558</v>
          </cell>
          <cell r="F12">
            <v>19</v>
          </cell>
          <cell r="G12">
            <v>309651</v>
          </cell>
          <cell r="H12">
            <v>22</v>
          </cell>
          <cell r="I12">
            <v>47587</v>
          </cell>
          <cell r="K12">
            <v>65886</v>
          </cell>
          <cell r="L12">
            <v>44</v>
          </cell>
          <cell r="M12">
            <v>11335</v>
          </cell>
          <cell r="N12">
            <v>33</v>
          </cell>
        </row>
        <row r="13">
          <cell r="C13">
            <v>741233</v>
          </cell>
          <cell r="D13">
            <v>4</v>
          </cell>
          <cell r="E13">
            <v>659831</v>
          </cell>
          <cell r="F13">
            <v>5</v>
          </cell>
          <cell r="G13">
            <v>307731</v>
          </cell>
          <cell r="H13">
            <v>52</v>
          </cell>
          <cell r="I13">
            <v>47763</v>
          </cell>
          <cell r="J13">
            <v>6</v>
          </cell>
          <cell r="K13">
            <v>65580</v>
          </cell>
          <cell r="L13">
            <v>11</v>
          </cell>
          <cell r="M13">
            <v>11211</v>
          </cell>
          <cell r="N13">
            <v>45</v>
          </cell>
        </row>
        <row r="14">
          <cell r="C14">
            <v>741788</v>
          </cell>
          <cell r="D14">
            <v>18</v>
          </cell>
          <cell r="E14">
            <v>665561</v>
          </cell>
          <cell r="F14">
            <v>54</v>
          </cell>
          <cell r="G14">
            <v>306611</v>
          </cell>
          <cell r="I14">
            <v>47967</v>
          </cell>
          <cell r="J14">
            <v>10</v>
          </cell>
          <cell r="K14">
            <v>65928</v>
          </cell>
          <cell r="L14">
            <v>2</v>
          </cell>
          <cell r="M14">
            <v>11179</v>
          </cell>
          <cell r="N14">
            <v>8</v>
          </cell>
        </row>
        <row r="15">
          <cell r="C15">
            <v>744206</v>
          </cell>
          <cell r="D15">
            <v>56</v>
          </cell>
          <cell r="E15">
            <v>672685</v>
          </cell>
          <cell r="G15">
            <v>304771</v>
          </cell>
          <cell r="H15">
            <v>43</v>
          </cell>
          <cell r="I15">
            <v>48013</v>
          </cell>
          <cell r="J15">
            <v>34</v>
          </cell>
          <cell r="K15">
            <v>64879</v>
          </cell>
          <cell r="L15">
            <v>6</v>
          </cell>
          <cell r="M15">
            <v>11230</v>
          </cell>
          <cell r="N15">
            <v>59</v>
          </cell>
        </row>
        <row r="16">
          <cell r="C16">
            <v>749121</v>
          </cell>
          <cell r="D16">
            <v>3</v>
          </cell>
          <cell r="E16">
            <v>677363</v>
          </cell>
          <cell r="F16">
            <v>6</v>
          </cell>
          <cell r="G16">
            <v>306683</v>
          </cell>
          <cell r="H16">
            <v>58</v>
          </cell>
          <cell r="I16">
            <v>47085</v>
          </cell>
          <cell r="J16">
            <v>46</v>
          </cell>
          <cell r="K16">
            <v>65849</v>
          </cell>
          <cell r="L16">
            <v>9</v>
          </cell>
          <cell r="M16">
            <v>11450</v>
          </cell>
          <cell r="N16">
            <v>2</v>
          </cell>
        </row>
        <row r="17">
          <cell r="C17">
            <v>757507</v>
          </cell>
          <cell r="D17">
            <v>15</v>
          </cell>
          <cell r="E17">
            <v>694958</v>
          </cell>
          <cell r="F17">
            <v>6</v>
          </cell>
          <cell r="G17">
            <v>308952</v>
          </cell>
          <cell r="H17">
            <v>17</v>
          </cell>
          <cell r="I17">
            <v>46964</v>
          </cell>
          <cell r="J17">
            <v>38</v>
          </cell>
          <cell r="K17">
            <v>67332</v>
          </cell>
          <cell r="L17">
            <v>34</v>
          </cell>
          <cell r="M17">
            <v>11804</v>
          </cell>
          <cell r="N17">
            <v>25</v>
          </cell>
        </row>
        <row r="18">
          <cell r="C18">
            <v>772733</v>
          </cell>
          <cell r="D18">
            <v>56</v>
          </cell>
          <cell r="E18">
            <v>708661</v>
          </cell>
          <cell r="F18">
            <v>35</v>
          </cell>
          <cell r="G18">
            <v>311515</v>
          </cell>
          <cell r="H18">
            <v>9</v>
          </cell>
          <cell r="I18">
            <v>45120</v>
          </cell>
          <cell r="J18">
            <v>3</v>
          </cell>
          <cell r="K18">
            <v>68441</v>
          </cell>
          <cell r="L18">
            <v>48</v>
          </cell>
          <cell r="M18">
            <v>11940</v>
          </cell>
          <cell r="N18">
            <v>37</v>
          </cell>
        </row>
        <row r="19">
          <cell r="C19">
            <v>803034</v>
          </cell>
          <cell r="D19">
            <v>20</v>
          </cell>
          <cell r="E19">
            <v>729937</v>
          </cell>
          <cell r="F19">
            <v>50</v>
          </cell>
          <cell r="G19">
            <v>315706</v>
          </cell>
          <cell r="H19">
            <v>39</v>
          </cell>
          <cell r="I19">
            <v>44504</v>
          </cell>
          <cell r="J19">
            <v>55</v>
          </cell>
          <cell r="K19">
            <v>68755</v>
          </cell>
          <cell r="L19">
            <v>42</v>
          </cell>
          <cell r="M19">
            <v>12119</v>
          </cell>
          <cell r="N19">
            <v>31</v>
          </cell>
        </row>
        <row r="20">
          <cell r="C20">
            <v>828264</v>
          </cell>
          <cell r="D20">
            <v>46</v>
          </cell>
          <cell r="E20">
            <v>765138</v>
          </cell>
          <cell r="F20">
            <v>50</v>
          </cell>
          <cell r="G20">
            <v>319886</v>
          </cell>
          <cell r="H20">
            <v>45</v>
          </cell>
          <cell r="I20">
            <v>44063</v>
          </cell>
          <cell r="J20">
            <v>30</v>
          </cell>
          <cell r="K20">
            <v>70115</v>
          </cell>
          <cell r="L20">
            <v>26</v>
          </cell>
          <cell r="M20">
            <v>12171</v>
          </cell>
          <cell r="N20">
            <v>28</v>
          </cell>
        </row>
        <row r="21">
          <cell r="C21">
            <v>863713</v>
          </cell>
          <cell r="D21">
            <v>57</v>
          </cell>
          <cell r="E21">
            <v>799699</v>
          </cell>
          <cell r="F21">
            <v>58</v>
          </cell>
          <cell r="G21">
            <v>328441</v>
          </cell>
          <cell r="H21">
            <v>58</v>
          </cell>
          <cell r="I21">
            <v>44844</v>
          </cell>
          <cell r="J21">
            <v>24</v>
          </cell>
          <cell r="K21">
            <v>72197</v>
          </cell>
          <cell r="L21">
            <v>47</v>
          </cell>
          <cell r="M21">
            <v>12468</v>
          </cell>
          <cell r="N21">
            <v>18</v>
          </cell>
        </row>
        <row r="22">
          <cell r="C22">
            <v>881927</v>
          </cell>
          <cell r="D22">
            <v>14</v>
          </cell>
          <cell r="E22">
            <v>838420</v>
          </cell>
          <cell r="F22">
            <v>5</v>
          </cell>
          <cell r="G22">
            <v>332675</v>
          </cell>
          <cell r="H22">
            <v>3</v>
          </cell>
          <cell r="I22">
            <v>44685</v>
          </cell>
          <cell r="J22">
            <v>13</v>
          </cell>
          <cell r="K22">
            <v>74184</v>
          </cell>
          <cell r="L22">
            <v>53</v>
          </cell>
          <cell r="M22">
            <v>12966</v>
          </cell>
          <cell r="N22">
            <v>36</v>
          </cell>
        </row>
        <row r="23">
          <cell r="C23">
            <v>908914</v>
          </cell>
          <cell r="D23">
            <v>7</v>
          </cell>
          <cell r="E23">
            <v>880448</v>
          </cell>
          <cell r="F23">
            <v>20</v>
          </cell>
          <cell r="G23">
            <v>336997</v>
          </cell>
          <cell r="H23">
            <v>3</v>
          </cell>
          <cell r="I23">
            <v>45689</v>
          </cell>
          <cell r="J23">
            <v>15</v>
          </cell>
          <cell r="K23">
            <v>77129</v>
          </cell>
          <cell r="L23">
            <v>47</v>
          </cell>
          <cell r="M23">
            <v>15637</v>
          </cell>
          <cell r="N23">
            <v>24</v>
          </cell>
        </row>
        <row r="24">
          <cell r="C24">
            <v>940610</v>
          </cell>
          <cell r="D24">
            <v>33</v>
          </cell>
          <cell r="E24">
            <v>929529</v>
          </cell>
          <cell r="F24">
            <v>52</v>
          </cell>
          <cell r="G24">
            <v>341283</v>
          </cell>
          <cell r="H24">
            <v>11</v>
          </cell>
          <cell r="I24">
            <v>46622</v>
          </cell>
          <cell r="J24">
            <v>15</v>
          </cell>
          <cell r="K24">
            <v>78499</v>
          </cell>
          <cell r="L24">
            <v>38</v>
          </cell>
          <cell r="M24">
            <v>14146</v>
          </cell>
          <cell r="N24">
            <v>24</v>
          </cell>
        </row>
        <row r="25">
          <cell r="C25">
            <v>982796</v>
          </cell>
          <cell r="D25">
            <v>55</v>
          </cell>
          <cell r="E25">
            <v>969974</v>
          </cell>
          <cell r="F25">
            <v>16</v>
          </cell>
          <cell r="G25">
            <v>351092</v>
          </cell>
          <cell r="H25">
            <v>14</v>
          </cell>
          <cell r="I25">
            <v>47786</v>
          </cell>
          <cell r="J25">
            <v>45</v>
          </cell>
          <cell r="K25">
            <v>80831</v>
          </cell>
          <cell r="L25">
            <v>26</v>
          </cell>
          <cell r="M25">
            <v>14178</v>
          </cell>
          <cell r="N25">
            <v>48</v>
          </cell>
        </row>
        <row r="26">
          <cell r="C26">
            <v>1007623</v>
          </cell>
          <cell r="D26">
            <v>32</v>
          </cell>
          <cell r="E26">
            <v>1003959</v>
          </cell>
          <cell r="F26">
            <v>12</v>
          </cell>
          <cell r="G26">
            <v>359338</v>
          </cell>
          <cell r="H26">
            <v>27</v>
          </cell>
          <cell r="I26">
            <v>48174</v>
          </cell>
          <cell r="J26">
            <v>3</v>
          </cell>
          <cell r="K26">
            <v>82707</v>
          </cell>
          <cell r="L26">
            <v>8</v>
          </cell>
          <cell r="M26">
            <v>14875</v>
          </cell>
          <cell r="N26">
            <v>48</v>
          </cell>
        </row>
        <row r="27">
          <cell r="C27">
            <v>1032382</v>
          </cell>
          <cell r="D27">
            <v>39</v>
          </cell>
          <cell r="E27">
            <v>1022361</v>
          </cell>
          <cell r="F27">
            <v>21</v>
          </cell>
          <cell r="G27">
            <v>370419</v>
          </cell>
          <cell r="H27">
            <v>57</v>
          </cell>
          <cell r="I27">
            <v>48737</v>
          </cell>
          <cell r="J27">
            <v>8</v>
          </cell>
          <cell r="K27">
            <v>88438</v>
          </cell>
          <cell r="L27">
            <v>6</v>
          </cell>
          <cell r="M27">
            <v>16020</v>
          </cell>
          <cell r="N27">
            <v>48</v>
          </cell>
        </row>
        <row r="28">
          <cell r="C28">
            <v>1081442</v>
          </cell>
          <cell r="D28">
            <v>3</v>
          </cell>
          <cell r="E28">
            <v>1073800</v>
          </cell>
          <cell r="F28">
            <v>51</v>
          </cell>
          <cell r="G28">
            <v>378335</v>
          </cell>
          <cell r="H28">
            <v>46</v>
          </cell>
          <cell r="I28">
            <v>50652</v>
          </cell>
          <cell r="J28">
            <v>53</v>
          </cell>
          <cell r="K28">
            <v>96666</v>
          </cell>
          <cell r="L28">
            <v>50</v>
          </cell>
          <cell r="M28">
            <v>18294</v>
          </cell>
          <cell r="N28">
            <v>36</v>
          </cell>
        </row>
        <row r="29">
          <cell r="C29">
            <v>1123587</v>
          </cell>
          <cell r="D29">
            <v>32</v>
          </cell>
          <cell r="E29">
            <v>1142890</v>
          </cell>
          <cell r="F29">
            <v>41</v>
          </cell>
          <cell r="G29">
            <v>383428</v>
          </cell>
          <cell r="H29">
            <v>52</v>
          </cell>
          <cell r="I29">
            <v>52401</v>
          </cell>
          <cell r="J29">
            <v>15</v>
          </cell>
          <cell r="K29">
            <v>102619</v>
          </cell>
          <cell r="L29">
            <v>11</v>
          </cell>
          <cell r="M29">
            <v>18655</v>
          </cell>
          <cell r="N29">
            <v>48</v>
          </cell>
        </row>
        <row r="30">
          <cell r="C30">
            <v>1159237</v>
          </cell>
          <cell r="D30">
            <v>20</v>
          </cell>
          <cell r="E30">
            <v>1185448</v>
          </cell>
          <cell r="F30">
            <v>22</v>
          </cell>
          <cell r="G30">
            <v>387735</v>
          </cell>
          <cell r="H30">
            <v>53</v>
          </cell>
          <cell r="I30">
            <v>52479</v>
          </cell>
          <cell r="J30">
            <v>48</v>
          </cell>
          <cell r="K30">
            <v>105667</v>
          </cell>
          <cell r="L30">
            <v>59</v>
          </cell>
          <cell r="M30">
            <v>18660</v>
          </cell>
          <cell r="N30">
            <v>45</v>
          </cell>
        </row>
        <row r="31">
          <cell r="C31">
            <v>1132868</v>
          </cell>
          <cell r="D31">
            <v>12</v>
          </cell>
          <cell r="E31">
            <v>1182742</v>
          </cell>
          <cell r="F31">
            <v>39</v>
          </cell>
          <cell r="G31">
            <v>391853</v>
          </cell>
          <cell r="H31">
            <v>58</v>
          </cell>
          <cell r="I31">
            <v>53827</v>
          </cell>
          <cell r="J31">
            <v>49</v>
          </cell>
          <cell r="K31">
            <v>106547</v>
          </cell>
          <cell r="L31">
            <v>19</v>
          </cell>
          <cell r="M31">
            <v>18623</v>
          </cell>
          <cell r="N31">
            <v>41</v>
          </cell>
        </row>
        <row r="32">
          <cell r="C32">
            <v>1123581</v>
          </cell>
          <cell r="D32">
            <v>11</v>
          </cell>
          <cell r="E32">
            <v>1179496</v>
          </cell>
          <cell r="F32">
            <v>39</v>
          </cell>
          <cell r="G32">
            <v>394613</v>
          </cell>
          <cell r="H32">
            <v>34</v>
          </cell>
          <cell r="I32">
            <v>54870</v>
          </cell>
          <cell r="J32">
            <v>9</v>
          </cell>
          <cell r="K32">
            <v>104841</v>
          </cell>
          <cell r="L32">
            <v>52</v>
          </cell>
          <cell r="M32">
            <v>20292</v>
          </cell>
          <cell r="N32">
            <v>54</v>
          </cell>
        </row>
        <row r="33">
          <cell r="C33">
            <v>1134755</v>
          </cell>
          <cell r="D33">
            <v>3</v>
          </cell>
          <cell r="E33">
            <v>1194491</v>
          </cell>
          <cell r="F33">
            <v>7</v>
          </cell>
          <cell r="G33">
            <v>394829</v>
          </cell>
          <cell r="I33">
            <v>53717</v>
          </cell>
          <cell r="J33">
            <v>48</v>
          </cell>
          <cell r="K33">
            <v>103001</v>
          </cell>
          <cell r="L33">
            <v>54</v>
          </cell>
          <cell r="M33">
            <v>21234</v>
          </cell>
          <cell r="N33">
            <v>42</v>
          </cell>
        </row>
        <row r="34">
          <cell r="C34">
            <v>1170505</v>
          </cell>
          <cell r="D34">
            <v>57</v>
          </cell>
          <cell r="E34">
            <v>1240712</v>
          </cell>
          <cell r="F34">
            <v>9</v>
          </cell>
          <cell r="G34">
            <v>401827</v>
          </cell>
          <cell r="H34">
            <v>46</v>
          </cell>
          <cell r="I34">
            <v>55046</v>
          </cell>
          <cell r="J34">
            <v>4</v>
          </cell>
          <cell r="K34">
            <v>107024</v>
          </cell>
          <cell r="L34">
            <v>59</v>
          </cell>
          <cell r="M34">
            <v>21603</v>
          </cell>
          <cell r="N34">
            <v>40</v>
          </cell>
        </row>
        <row r="35">
          <cell r="C35">
            <v>1229113</v>
          </cell>
          <cell r="D35">
            <v>23</v>
          </cell>
          <cell r="E35">
            <v>1320569</v>
          </cell>
          <cell r="F35">
            <v>58</v>
          </cell>
          <cell r="G35">
            <v>416963</v>
          </cell>
          <cell r="H35">
            <v>50</v>
          </cell>
          <cell r="I35">
            <v>58704</v>
          </cell>
          <cell r="J35">
            <v>17</v>
          </cell>
          <cell r="K35">
            <v>112498</v>
          </cell>
          <cell r="L35">
            <v>15</v>
          </cell>
          <cell r="M35">
            <v>22110</v>
          </cell>
          <cell r="N35">
            <v>14</v>
          </cell>
        </row>
        <row r="36">
          <cell r="C36">
            <v>1292458</v>
          </cell>
          <cell r="E36">
            <v>1393278</v>
          </cell>
          <cell r="F36">
            <v>29</v>
          </cell>
          <cell r="G36">
            <v>435667</v>
          </cell>
          <cell r="H36">
            <v>58</v>
          </cell>
          <cell r="I36">
            <v>61035</v>
          </cell>
          <cell r="J36">
            <v>38</v>
          </cell>
          <cell r="K36">
            <v>115951</v>
          </cell>
          <cell r="L36">
            <v>46</v>
          </cell>
          <cell r="M36">
            <v>23094</v>
          </cell>
          <cell r="N36">
            <v>9</v>
          </cell>
        </row>
        <row r="37">
          <cell r="C37">
            <v>1348865</v>
          </cell>
          <cell r="D37">
            <v>11</v>
          </cell>
          <cell r="E37">
            <v>1452635</v>
          </cell>
          <cell r="F37">
            <v>32</v>
          </cell>
          <cell r="G37">
            <v>448811</v>
          </cell>
          <cell r="H37">
            <v>29</v>
          </cell>
          <cell r="I37">
            <v>64400</v>
          </cell>
          <cell r="J37">
            <v>47</v>
          </cell>
          <cell r="K37">
            <v>120285</v>
          </cell>
          <cell r="L37">
            <v>36</v>
          </cell>
          <cell r="M37">
            <v>23534</v>
          </cell>
          <cell r="N37">
            <v>33</v>
          </cell>
        </row>
        <row r="38">
          <cell r="C38">
            <v>1400159</v>
          </cell>
          <cell r="D38">
            <v>33</v>
          </cell>
          <cell r="E38">
            <v>1499101</v>
          </cell>
          <cell r="F38">
            <v>20</v>
          </cell>
          <cell r="G38">
            <v>457170</v>
          </cell>
          <cell r="H38">
            <v>40</v>
          </cell>
          <cell r="I38">
            <v>65674</v>
          </cell>
          <cell r="J38">
            <v>48</v>
          </cell>
          <cell r="K38">
            <v>121133</v>
          </cell>
          <cell r="L38">
            <v>18</v>
          </cell>
          <cell r="M38">
            <v>24057</v>
          </cell>
          <cell r="N38">
            <v>12</v>
          </cell>
        </row>
        <row r="39">
          <cell r="C39">
            <v>1444809</v>
          </cell>
          <cell r="D39">
            <v>9</v>
          </cell>
          <cell r="E39">
            <v>1551309</v>
          </cell>
          <cell r="F39">
            <v>3</v>
          </cell>
          <cell r="G39">
            <v>482727</v>
          </cell>
          <cell r="H39">
            <v>2</v>
          </cell>
          <cell r="I39">
            <v>68027</v>
          </cell>
          <cell r="J39">
            <v>55</v>
          </cell>
          <cell r="K39">
            <v>122476</v>
          </cell>
          <cell r="L39">
            <v>27</v>
          </cell>
          <cell r="M39">
            <v>24528</v>
          </cell>
          <cell r="N39">
            <v>36</v>
          </cell>
        </row>
        <row r="40">
          <cell r="C40">
            <v>1593163</v>
          </cell>
          <cell r="D40">
            <v>38</v>
          </cell>
          <cell r="E40">
            <v>1710161</v>
          </cell>
          <cell r="F40">
            <v>93</v>
          </cell>
          <cell r="G40">
            <v>468525</v>
          </cell>
          <cell r="H40">
            <v>19</v>
          </cell>
          <cell r="I40">
            <v>65589</v>
          </cell>
          <cell r="J40">
            <v>35</v>
          </cell>
          <cell r="K40">
            <v>130932</v>
          </cell>
          <cell r="L40">
            <v>5</v>
          </cell>
          <cell r="M40">
            <v>25985</v>
          </cell>
          <cell r="N40">
            <v>30</v>
          </cell>
        </row>
        <row r="41">
          <cell r="C41">
            <v>1683290</v>
          </cell>
          <cell r="D41">
            <v>25</v>
          </cell>
          <cell r="E41">
            <v>1822851</v>
          </cell>
          <cell r="F41">
            <v>96</v>
          </cell>
          <cell r="G41">
            <v>532454</v>
          </cell>
          <cell r="H41">
            <v>47</v>
          </cell>
          <cell r="I41">
            <v>76081</v>
          </cell>
          <cell r="J41">
            <v>2</v>
          </cell>
          <cell r="K41">
            <v>151591</v>
          </cell>
          <cell r="L41">
            <v>88</v>
          </cell>
          <cell r="M41">
            <v>28136</v>
          </cell>
          <cell r="N41">
            <v>7</v>
          </cell>
        </row>
        <row r="42">
          <cell r="C42">
            <v>1757344</v>
          </cell>
          <cell r="D42">
            <v>96</v>
          </cell>
          <cell r="E42">
            <v>1936785</v>
          </cell>
          <cell r="F42">
            <v>4</v>
          </cell>
          <cell r="G42">
            <v>553870</v>
          </cell>
          <cell r="H42">
            <v>48</v>
          </cell>
          <cell r="I42">
            <v>79540</v>
          </cell>
          <cell r="J42">
            <v>57</v>
          </cell>
          <cell r="K42">
            <v>160359</v>
          </cell>
          <cell r="L42">
            <v>34</v>
          </cell>
          <cell r="M42">
            <v>29574</v>
          </cell>
          <cell r="N42">
            <v>34</v>
          </cell>
        </row>
        <row r="43">
          <cell r="C43">
            <v>1857007</v>
          </cell>
          <cell r="D43">
            <v>29</v>
          </cell>
          <cell r="E43">
            <v>2045190</v>
          </cell>
          <cell r="F43">
            <v>60</v>
          </cell>
          <cell r="G43">
            <v>575220</v>
          </cell>
          <cell r="H43">
            <v>35</v>
          </cell>
          <cell r="I43">
            <v>83263</v>
          </cell>
          <cell r="J43">
            <v>23</v>
          </cell>
          <cell r="K43">
            <v>171714</v>
          </cell>
          <cell r="L43">
            <v>33</v>
          </cell>
          <cell r="M43">
            <v>31714</v>
          </cell>
          <cell r="N43">
            <v>50</v>
          </cell>
        </row>
        <row r="44">
          <cell r="C44">
            <v>1976238</v>
          </cell>
          <cell r="D44">
            <v>56</v>
          </cell>
          <cell r="E44">
            <v>2204523</v>
          </cell>
          <cell r="F44">
            <v>19</v>
          </cell>
          <cell r="G44">
            <v>597423</v>
          </cell>
          <cell r="H44">
            <v>51</v>
          </cell>
          <cell r="I44">
            <v>86239</v>
          </cell>
          <cell r="J44">
            <v>75</v>
          </cell>
          <cell r="K44">
            <v>180627</v>
          </cell>
          <cell r="L44">
            <v>54</v>
          </cell>
          <cell r="M44">
            <v>33281</v>
          </cell>
          <cell r="N44">
            <v>32</v>
          </cell>
        </row>
        <row r="45">
          <cell r="C45">
            <v>2125250</v>
          </cell>
          <cell r="D45">
            <v>30</v>
          </cell>
          <cell r="E45">
            <v>2366082</v>
          </cell>
          <cell r="F45">
            <v>79</v>
          </cell>
          <cell r="G45">
            <v>625705</v>
          </cell>
          <cell r="H45">
            <v>25</v>
          </cell>
          <cell r="I45">
            <v>90809</v>
          </cell>
          <cell r="J45">
            <v>47</v>
          </cell>
          <cell r="K45">
            <v>191950</v>
          </cell>
          <cell r="L45">
            <v>71</v>
          </cell>
          <cell r="M45">
            <v>37266</v>
          </cell>
          <cell r="N45">
            <v>73</v>
          </cell>
        </row>
        <row r="46">
          <cell r="C46">
            <v>2270669</v>
          </cell>
          <cell r="D46">
            <v>43</v>
          </cell>
          <cell r="E46">
            <v>2540485</v>
          </cell>
          <cell r="F46">
            <v>25</v>
          </cell>
          <cell r="G46">
            <v>658897</v>
          </cell>
          <cell r="H46">
            <v>54</v>
          </cell>
          <cell r="I46">
            <v>95339</v>
          </cell>
          <cell r="J46">
            <v>45</v>
          </cell>
          <cell r="K46">
            <v>204584</v>
          </cell>
          <cell r="L46">
            <v>73</v>
          </cell>
          <cell r="M46">
            <v>41075</v>
          </cell>
          <cell r="N46">
            <v>19</v>
          </cell>
        </row>
        <row r="47">
          <cell r="C47">
            <v>2316961</v>
          </cell>
          <cell r="D47">
            <v>35</v>
          </cell>
          <cell r="E47">
            <v>2701911</v>
          </cell>
          <cell r="F47">
            <v>1</v>
          </cell>
          <cell r="G47">
            <v>689523</v>
          </cell>
          <cell r="H47">
            <v>45</v>
          </cell>
          <cell r="I47">
            <v>99208</v>
          </cell>
          <cell r="J47">
            <v>20</v>
          </cell>
          <cell r="K47">
            <v>210766</v>
          </cell>
          <cell r="L47">
            <v>80</v>
          </cell>
          <cell r="M47">
            <v>45571</v>
          </cell>
          <cell r="N47">
            <v>29</v>
          </cell>
        </row>
        <row r="48">
          <cell r="C48">
            <v>2438968</v>
          </cell>
          <cell r="D48">
            <v>62</v>
          </cell>
          <cell r="E48">
            <v>2789115</v>
          </cell>
          <cell r="F48">
            <v>79</v>
          </cell>
          <cell r="G48">
            <v>702310</v>
          </cell>
          <cell r="H48">
            <v>83</v>
          </cell>
          <cell r="I48">
            <v>102958</v>
          </cell>
          <cell r="J48">
            <v>97</v>
          </cell>
          <cell r="K48">
            <v>213586</v>
          </cell>
          <cell r="L48">
            <v>11</v>
          </cell>
          <cell r="M48">
            <v>42681</v>
          </cell>
          <cell r="N48">
            <v>96</v>
          </cell>
        </row>
        <row r="49">
          <cell r="C49">
            <v>2438399</v>
          </cell>
          <cell r="D49">
            <v>32</v>
          </cell>
          <cell r="E49">
            <v>2860897</v>
          </cell>
          <cell r="F49">
            <v>56</v>
          </cell>
          <cell r="G49">
            <v>714828</v>
          </cell>
          <cell r="H49">
            <v>53</v>
          </cell>
          <cell r="I49">
            <v>107129</v>
          </cell>
          <cell r="J49">
            <v>51</v>
          </cell>
          <cell r="K49">
            <v>214526</v>
          </cell>
          <cell r="L49">
            <v>21</v>
          </cell>
          <cell r="M49">
            <v>45733</v>
          </cell>
          <cell r="N49">
            <v>77</v>
          </cell>
        </row>
        <row r="50">
          <cell r="C50">
            <v>2462714</v>
          </cell>
          <cell r="D50">
            <v>60</v>
          </cell>
          <cell r="E50">
            <v>2940266</v>
          </cell>
          <cell r="F50">
            <v>54</v>
          </cell>
          <cell r="G50">
            <v>729782</v>
          </cell>
          <cell r="H50">
            <v>54</v>
          </cell>
          <cell r="I50">
            <v>111336</v>
          </cell>
          <cell r="J50">
            <v>16</v>
          </cell>
          <cell r="K50">
            <v>213306</v>
          </cell>
          <cell r="L50">
            <v>47</v>
          </cell>
          <cell r="M50">
            <v>47799</v>
          </cell>
          <cell r="N50">
            <v>45</v>
          </cell>
        </row>
        <row r="51">
          <cell r="C51">
            <v>2515105</v>
          </cell>
          <cell r="D51">
            <v>47</v>
          </cell>
          <cell r="E51">
            <v>3052338</v>
          </cell>
          <cell r="F51">
            <v>78</v>
          </cell>
          <cell r="G51">
            <v>743726</v>
          </cell>
          <cell r="H51">
            <v>79</v>
          </cell>
          <cell r="I51">
            <v>115386</v>
          </cell>
          <cell r="J51">
            <v>61</v>
          </cell>
          <cell r="K51">
            <v>215767</v>
          </cell>
          <cell r="L51">
            <v>69</v>
          </cell>
          <cell r="M51">
            <v>49446</v>
          </cell>
          <cell r="N51">
            <v>72</v>
          </cell>
        </row>
        <row r="52">
          <cell r="C52">
            <v>2624223</v>
          </cell>
          <cell r="D52">
            <v>74</v>
          </cell>
          <cell r="E52">
            <v>3251270</v>
          </cell>
          <cell r="F52">
            <v>31</v>
          </cell>
          <cell r="G52">
            <v>762753</v>
          </cell>
          <cell r="H52">
            <v>58</v>
          </cell>
          <cell r="I52">
            <v>117913</v>
          </cell>
          <cell r="J52">
            <v>2</v>
          </cell>
          <cell r="K52">
            <v>220010</v>
          </cell>
          <cell r="L52">
            <v>25</v>
          </cell>
          <cell r="M52">
            <v>46901</v>
          </cell>
          <cell r="N52">
            <v>65</v>
          </cell>
        </row>
        <row r="53">
          <cell r="C53">
            <v>2724016</v>
          </cell>
          <cell r="D53">
            <v>5</v>
          </cell>
          <cell r="E53">
            <v>3407651</v>
          </cell>
          <cell r="F53">
            <v>41</v>
          </cell>
          <cell r="G53">
            <v>776876</v>
          </cell>
          <cell r="H53">
            <v>895</v>
          </cell>
          <cell r="I53">
            <v>123274</v>
          </cell>
          <cell r="J53">
            <v>745</v>
          </cell>
          <cell r="K53">
            <v>222463</v>
          </cell>
          <cell r="L53">
            <v>925</v>
          </cell>
          <cell r="M53">
            <v>49776</v>
          </cell>
          <cell r="N53">
            <v>50</v>
          </cell>
        </row>
      </sheetData>
      <sheetData sheetId="8">
        <row r="3">
          <cell r="I3">
            <v>31848</v>
          </cell>
          <cell r="K3">
            <v>420388</v>
          </cell>
          <cell r="L3">
            <v>390385</v>
          </cell>
          <cell r="M3">
            <v>50254</v>
          </cell>
          <cell r="N3">
            <v>100381</v>
          </cell>
          <cell r="O3">
            <v>1040158</v>
          </cell>
          <cell r="P3">
            <v>8016329</v>
          </cell>
        </row>
        <row r="5">
          <cell r="B5">
            <v>2745697.9</v>
          </cell>
          <cell r="C5">
            <v>3461255.7549999999</v>
          </cell>
          <cell r="D5">
            <v>780742.16500000004</v>
          </cell>
          <cell r="E5">
            <v>124650.745</v>
          </cell>
          <cell r="F5">
            <v>222859.03</v>
          </cell>
          <cell r="G5">
            <v>7335205.5949999997</v>
          </cell>
          <cell r="H5">
            <v>50954.34</v>
          </cell>
          <cell r="O5">
            <v>50954.34</v>
          </cell>
        </row>
        <row r="6">
          <cell r="B6">
            <v>2976200.03</v>
          </cell>
          <cell r="C6">
            <v>3822165.7549999999</v>
          </cell>
          <cell r="D6">
            <v>837398.07499999995</v>
          </cell>
          <cell r="E6">
            <v>128492.91499999999</v>
          </cell>
          <cell r="F6">
            <v>244482.34</v>
          </cell>
          <cell r="G6">
            <v>8008739.1150000002</v>
          </cell>
          <cell r="H6">
            <v>59396.875</v>
          </cell>
          <cell r="O6">
            <v>59396.875</v>
          </cell>
        </row>
        <row r="8">
          <cell r="B8">
            <v>3444602.4950000001</v>
          </cell>
          <cell r="C8">
            <v>4478069.7249999996</v>
          </cell>
          <cell r="D8">
            <v>963740.17</v>
          </cell>
          <cell r="E8">
            <v>147118.745</v>
          </cell>
          <cell r="F8">
            <v>286292.21999999997</v>
          </cell>
          <cell r="H8">
            <v>63921.07</v>
          </cell>
        </row>
        <row r="9">
          <cell r="B9">
            <v>3460048.125</v>
          </cell>
          <cell r="C9">
            <v>4627371.22</v>
          </cell>
          <cell r="D9">
            <v>982479.76500000001</v>
          </cell>
          <cell r="E9">
            <v>146069.29500000001</v>
          </cell>
          <cell r="F9">
            <v>288681.79499999998</v>
          </cell>
          <cell r="H9">
            <v>67672.11</v>
          </cell>
          <cell r="I9">
            <v>193830</v>
          </cell>
          <cell r="K9">
            <v>560081</v>
          </cell>
          <cell r="L9">
            <v>737497</v>
          </cell>
          <cell r="M9">
            <v>343354</v>
          </cell>
          <cell r="N9">
            <v>385329</v>
          </cell>
        </row>
        <row r="10">
          <cell r="B10">
            <v>3479287.34</v>
          </cell>
          <cell r="C10">
            <v>4730115.5049999999</v>
          </cell>
          <cell r="D10">
            <v>982958.7</v>
          </cell>
          <cell r="E10">
            <v>145329.095</v>
          </cell>
          <cell r="F10">
            <v>284819.66499999998</v>
          </cell>
          <cell r="H10">
            <v>75246.61</v>
          </cell>
          <cell r="I10">
            <v>177562</v>
          </cell>
          <cell r="K10">
            <v>630257</v>
          </cell>
          <cell r="L10">
            <v>732534</v>
          </cell>
          <cell r="M10">
            <v>403830</v>
          </cell>
          <cell r="N10">
            <v>394835</v>
          </cell>
        </row>
        <row r="11">
          <cell r="B11">
            <v>3480743.3250000002</v>
          </cell>
          <cell r="C11">
            <v>4764450.63</v>
          </cell>
          <cell r="D11">
            <v>988348.36499999999</v>
          </cell>
          <cell r="E11">
            <v>145945.22</v>
          </cell>
          <cell r="F11">
            <v>281247.76500000001</v>
          </cell>
          <cell r="H11">
            <v>79678.425000000003</v>
          </cell>
          <cell r="I11">
            <v>177825</v>
          </cell>
          <cell r="K11">
            <v>631616</v>
          </cell>
          <cell r="L11">
            <v>742229</v>
          </cell>
          <cell r="M11">
            <v>483734</v>
          </cell>
          <cell r="N11">
            <v>396492</v>
          </cell>
        </row>
        <row r="12">
          <cell r="B12">
            <v>3462723.9449999998</v>
          </cell>
          <cell r="C12">
            <v>4787334.9950000001</v>
          </cell>
          <cell r="D12">
            <v>989050.44</v>
          </cell>
          <cell r="E12">
            <v>146186.565</v>
          </cell>
          <cell r="F12">
            <v>280252.995</v>
          </cell>
          <cell r="H12">
            <v>80655.839999999997</v>
          </cell>
          <cell r="I12">
            <v>184276</v>
          </cell>
          <cell r="K12">
            <v>644554</v>
          </cell>
          <cell r="L12">
            <v>771075</v>
          </cell>
          <cell r="M12">
            <v>503247</v>
          </cell>
          <cell r="N12">
            <v>401706</v>
          </cell>
        </row>
        <row r="13">
          <cell r="B13">
            <v>3458807</v>
          </cell>
          <cell r="C13">
            <v>4848440</v>
          </cell>
          <cell r="D13">
            <v>988237</v>
          </cell>
          <cell r="E13">
            <v>144986</v>
          </cell>
          <cell r="F13">
            <v>277628</v>
          </cell>
          <cell r="H13">
            <v>78993</v>
          </cell>
          <cell r="I13">
            <v>190663</v>
          </cell>
          <cell r="K13">
            <v>648443</v>
          </cell>
          <cell r="L13">
            <v>784561</v>
          </cell>
          <cell r="M13">
            <v>516003</v>
          </cell>
          <cell r="N13">
            <v>385134</v>
          </cell>
        </row>
        <row r="14">
          <cell r="B14">
            <v>3451781</v>
          </cell>
          <cell r="C14">
            <v>4886646</v>
          </cell>
          <cell r="D14">
            <v>987193</v>
          </cell>
          <cell r="E14">
            <v>144266</v>
          </cell>
          <cell r="F14">
            <v>274479</v>
          </cell>
          <cell r="H14">
            <v>79367</v>
          </cell>
          <cell r="I14">
            <v>195150</v>
          </cell>
          <cell r="K14">
            <v>653165</v>
          </cell>
          <cell r="L14">
            <v>797410</v>
          </cell>
          <cell r="M14">
            <v>589850</v>
          </cell>
          <cell r="N14">
            <v>389854</v>
          </cell>
        </row>
        <row r="15">
          <cell r="B15">
            <v>3471503.7749999999</v>
          </cell>
          <cell r="C15">
            <v>4936624.5999999996</v>
          </cell>
          <cell r="D15">
            <v>992554.86499999999</v>
          </cell>
          <cell r="E15">
            <v>144444.375</v>
          </cell>
          <cell r="F15">
            <v>274853.625</v>
          </cell>
          <cell r="H15">
            <v>79019.28</v>
          </cell>
          <cell r="I15">
            <v>195150</v>
          </cell>
          <cell r="K15">
            <v>653164.82999999996</v>
          </cell>
          <cell r="L15">
            <v>832784</v>
          </cell>
          <cell r="M15">
            <v>589640</v>
          </cell>
          <cell r="N15">
            <v>390244</v>
          </cell>
        </row>
        <row r="16">
          <cell r="B16">
            <v>3505226</v>
          </cell>
          <cell r="C16">
            <v>5061545</v>
          </cell>
          <cell r="D16">
            <v>998244</v>
          </cell>
          <cell r="E16">
            <v>145493</v>
          </cell>
          <cell r="F16">
            <v>277290</v>
          </cell>
          <cell r="H16">
            <v>81826</v>
          </cell>
          <cell r="I16">
            <v>234266.82</v>
          </cell>
          <cell r="K16">
            <v>681855.24</v>
          </cell>
          <cell r="L16">
            <v>872227</v>
          </cell>
          <cell r="M16">
            <v>798030</v>
          </cell>
          <cell r="N16">
            <v>425354</v>
          </cell>
        </row>
        <row r="17">
          <cell r="B17">
            <v>3569703</v>
          </cell>
          <cell r="C17">
            <v>5241652</v>
          </cell>
          <cell r="D17">
            <v>997682</v>
          </cell>
          <cell r="E17">
            <v>150388</v>
          </cell>
          <cell r="F17">
            <v>282312</v>
          </cell>
          <cell r="H17">
            <v>83235</v>
          </cell>
          <cell r="I17">
            <v>246333</v>
          </cell>
          <cell r="K17">
            <v>717094</v>
          </cell>
          <cell r="L17">
            <v>898622</v>
          </cell>
          <cell r="M17">
            <v>990702</v>
          </cell>
          <cell r="N17">
            <v>451910</v>
          </cell>
        </row>
        <row r="18">
          <cell r="B18">
            <v>3660232</v>
          </cell>
          <cell r="C18">
            <v>5444405</v>
          </cell>
          <cell r="D18">
            <v>1009705</v>
          </cell>
          <cell r="E18">
            <v>152613</v>
          </cell>
          <cell r="F18">
            <v>289745</v>
          </cell>
          <cell r="H18">
            <v>85190</v>
          </cell>
          <cell r="I18">
            <v>261705</v>
          </cell>
          <cell r="K18">
            <v>758186</v>
          </cell>
          <cell r="L18">
            <v>936038</v>
          </cell>
          <cell r="M18">
            <v>1131990</v>
          </cell>
          <cell r="N18">
            <v>513861</v>
          </cell>
        </row>
        <row r="19">
          <cell r="B19">
            <v>3702938</v>
          </cell>
          <cell r="C19">
            <v>5572265</v>
          </cell>
          <cell r="D19">
            <v>1020145</v>
          </cell>
          <cell r="E19">
            <v>155128</v>
          </cell>
          <cell r="F19">
            <v>295312</v>
          </cell>
          <cell r="H19">
            <v>85102</v>
          </cell>
          <cell r="I19">
            <v>291825</v>
          </cell>
          <cell r="K19">
            <v>775604</v>
          </cell>
          <cell r="L19">
            <v>941096</v>
          </cell>
          <cell r="M19">
            <v>1236601</v>
          </cell>
          <cell r="N19">
            <v>553113</v>
          </cell>
        </row>
        <row r="20">
          <cell r="B20">
            <v>3699849</v>
          </cell>
          <cell r="C20">
            <v>5666984</v>
          </cell>
          <cell r="D20">
            <v>1026425</v>
          </cell>
          <cell r="E20">
            <v>155405</v>
          </cell>
          <cell r="F20">
            <v>299801</v>
          </cell>
          <cell r="H20">
            <v>85749</v>
          </cell>
          <cell r="I20">
            <v>312777</v>
          </cell>
          <cell r="K20">
            <v>830423</v>
          </cell>
          <cell r="L20">
            <v>1061692</v>
          </cell>
          <cell r="M20">
            <v>1309965</v>
          </cell>
          <cell r="N20">
            <v>624164</v>
          </cell>
        </row>
        <row r="21">
          <cell r="B21">
            <v>3705927</v>
          </cell>
          <cell r="C21">
            <v>5737410</v>
          </cell>
          <cell r="D21">
            <v>1031470</v>
          </cell>
          <cell r="E21">
            <v>155958</v>
          </cell>
          <cell r="F21">
            <v>301484</v>
          </cell>
          <cell r="H21">
            <v>87258</v>
          </cell>
          <cell r="I21">
            <v>323284</v>
          </cell>
          <cell r="K21">
            <v>848067.68</v>
          </cell>
          <cell r="L21">
            <v>1060330.06</v>
          </cell>
          <cell r="M21">
            <v>1415760</v>
          </cell>
          <cell r="N21">
            <v>733421.5</v>
          </cell>
        </row>
        <row r="22">
          <cell r="B22">
            <v>3695421</v>
          </cell>
          <cell r="C22">
            <v>5770848</v>
          </cell>
          <cell r="D22">
            <v>1048367</v>
          </cell>
          <cell r="E22">
            <v>159885</v>
          </cell>
          <cell r="F22">
            <v>299548</v>
          </cell>
          <cell r="H22">
            <v>87843</v>
          </cell>
          <cell r="I22">
            <v>342742</v>
          </cell>
          <cell r="K22">
            <v>866774.4</v>
          </cell>
          <cell r="L22">
            <v>1122480</v>
          </cell>
          <cell r="M22">
            <v>1542932</v>
          </cell>
          <cell r="N22">
            <v>808693</v>
          </cell>
        </row>
        <row r="23">
          <cell r="B23">
            <v>3718714</v>
          </cell>
          <cell r="C23">
            <v>5787316</v>
          </cell>
          <cell r="D23">
            <v>1069363</v>
          </cell>
          <cell r="E23">
            <v>159870</v>
          </cell>
          <cell r="F23">
            <v>298167</v>
          </cell>
          <cell r="H23">
            <v>89422</v>
          </cell>
          <cell r="I23">
            <v>367877</v>
          </cell>
          <cell r="K23">
            <v>886111.41</v>
          </cell>
          <cell r="L23">
            <v>1068293</v>
          </cell>
          <cell r="M23">
            <v>1650207.03</v>
          </cell>
          <cell r="N23">
            <v>869431.35499999998</v>
          </cell>
        </row>
        <row r="24">
          <cell r="B24">
            <v>3726437</v>
          </cell>
          <cell r="C24">
            <v>5950866</v>
          </cell>
          <cell r="D24">
            <v>1084010</v>
          </cell>
          <cell r="E24">
            <v>159513</v>
          </cell>
          <cell r="F24">
            <v>298354</v>
          </cell>
          <cell r="H24">
            <v>99461</v>
          </cell>
          <cell r="I24">
            <v>391379</v>
          </cell>
          <cell r="K24">
            <v>906869</v>
          </cell>
          <cell r="L24">
            <v>1208001</v>
          </cell>
          <cell r="M24">
            <v>1677873</v>
          </cell>
          <cell r="N24">
            <v>909905</v>
          </cell>
        </row>
        <row r="25">
          <cell r="B25">
            <v>3724738</v>
          </cell>
          <cell r="C25">
            <v>6079346</v>
          </cell>
          <cell r="D25">
            <v>1112259</v>
          </cell>
          <cell r="E25">
            <v>157246</v>
          </cell>
          <cell r="F25">
            <v>297276</v>
          </cell>
          <cell r="H25">
            <v>109924</v>
          </cell>
          <cell r="I25">
            <v>454128</v>
          </cell>
          <cell r="K25">
            <v>944964</v>
          </cell>
          <cell r="L25">
            <v>1253378</v>
          </cell>
          <cell r="M25">
            <v>1742352</v>
          </cell>
          <cell r="N25">
            <v>1036971</v>
          </cell>
        </row>
        <row r="26">
          <cell r="B26">
            <v>3781049</v>
          </cell>
          <cell r="C26">
            <v>6241682</v>
          </cell>
          <cell r="D26">
            <v>1135313</v>
          </cell>
          <cell r="E26">
            <v>157232</v>
          </cell>
          <cell r="F26">
            <v>300025</v>
          </cell>
          <cell r="H26">
            <v>120110</v>
          </cell>
          <cell r="I26">
            <v>492894</v>
          </cell>
          <cell r="K26">
            <v>983027</v>
          </cell>
          <cell r="L26">
            <v>1280361</v>
          </cell>
          <cell r="M26">
            <v>1837605</v>
          </cell>
          <cell r="N26">
            <v>1094224</v>
          </cell>
        </row>
        <row r="27">
          <cell r="B27">
            <v>3808908</v>
          </cell>
          <cell r="C27">
            <v>6463145</v>
          </cell>
          <cell r="D27">
            <v>1187958</v>
          </cell>
          <cell r="E27">
            <v>158309</v>
          </cell>
          <cell r="F27">
            <v>303807</v>
          </cell>
          <cell r="H27">
            <v>122534</v>
          </cell>
          <cell r="I27">
            <v>552767</v>
          </cell>
          <cell r="K27">
            <v>1003947</v>
          </cell>
          <cell r="L27">
            <v>1323428</v>
          </cell>
          <cell r="M27">
            <v>2015687</v>
          </cell>
          <cell r="N27">
            <v>1161804</v>
          </cell>
        </row>
        <row r="28">
          <cell r="B28">
            <v>3854591</v>
          </cell>
          <cell r="C28">
            <v>6728740</v>
          </cell>
          <cell r="D28">
            <v>1228582</v>
          </cell>
          <cell r="E28">
            <v>160136</v>
          </cell>
          <cell r="F28">
            <v>306758</v>
          </cell>
          <cell r="H28">
            <v>133796</v>
          </cell>
          <cell r="I28">
            <v>614810</v>
          </cell>
          <cell r="K28">
            <v>1003947</v>
          </cell>
          <cell r="L28">
            <v>1445900</v>
          </cell>
          <cell r="M28">
            <v>2015687</v>
          </cell>
          <cell r="N28">
            <v>1299106</v>
          </cell>
        </row>
        <row r="29">
          <cell r="B29">
            <v>3977677</v>
          </cell>
          <cell r="C29">
            <v>7170513</v>
          </cell>
          <cell r="D29">
            <v>1260449</v>
          </cell>
          <cell r="E29">
            <v>159419</v>
          </cell>
          <cell r="F29">
            <v>310412</v>
          </cell>
          <cell r="H29">
            <v>139965</v>
          </cell>
          <cell r="I29">
            <v>699985</v>
          </cell>
          <cell r="K29">
            <v>1039537</v>
          </cell>
          <cell r="L29">
            <v>1549631</v>
          </cell>
          <cell r="M29">
            <v>2133880</v>
          </cell>
          <cell r="N29">
            <v>1373974</v>
          </cell>
        </row>
        <row r="30">
          <cell r="B30">
            <v>4004296</v>
          </cell>
          <cell r="C30">
            <v>7510290</v>
          </cell>
          <cell r="D30">
            <v>1286158</v>
          </cell>
          <cell r="E30">
            <v>159815</v>
          </cell>
          <cell r="F30">
            <v>283277</v>
          </cell>
          <cell r="H30">
            <v>144442</v>
          </cell>
          <cell r="I30">
            <v>808438</v>
          </cell>
          <cell r="K30">
            <v>1071898</v>
          </cell>
          <cell r="L30">
            <v>1688402</v>
          </cell>
          <cell r="M30">
            <v>2466063</v>
          </cell>
          <cell r="N30">
            <v>1443211</v>
          </cell>
        </row>
        <row r="31">
          <cell r="B31">
            <v>4012876</v>
          </cell>
          <cell r="C31">
            <v>7510290</v>
          </cell>
          <cell r="D31">
            <v>1300773</v>
          </cell>
          <cell r="E31">
            <v>162014</v>
          </cell>
          <cell r="F31">
            <v>248010</v>
          </cell>
          <cell r="H31">
            <v>144442</v>
          </cell>
          <cell r="I31">
            <v>879681</v>
          </cell>
          <cell r="K31">
            <v>1154938</v>
          </cell>
          <cell r="L31">
            <v>1688402</v>
          </cell>
          <cell r="M31">
            <v>2508508</v>
          </cell>
          <cell r="N31">
            <v>1598700</v>
          </cell>
        </row>
        <row r="32">
          <cell r="B32">
            <v>4063773</v>
          </cell>
          <cell r="C32">
            <v>8117112</v>
          </cell>
          <cell r="D32">
            <v>1337670</v>
          </cell>
          <cell r="E32">
            <v>164548</v>
          </cell>
          <cell r="F32">
            <v>248391</v>
          </cell>
          <cell r="H32">
            <v>159148</v>
          </cell>
          <cell r="I32">
            <v>927480</v>
          </cell>
          <cell r="K32">
            <v>1182678</v>
          </cell>
          <cell r="L32">
            <v>1840013</v>
          </cell>
          <cell r="M32">
            <v>2553214</v>
          </cell>
          <cell r="N32">
            <v>1598700</v>
          </cell>
        </row>
        <row r="33">
          <cell r="B33">
            <v>4119169</v>
          </cell>
          <cell r="C33">
            <v>8347413</v>
          </cell>
          <cell r="D33">
            <v>1341635</v>
          </cell>
          <cell r="E33">
            <v>165814</v>
          </cell>
          <cell r="F33">
            <v>251295</v>
          </cell>
          <cell r="H33">
            <v>155229</v>
          </cell>
          <cell r="I33">
            <v>1031710</v>
          </cell>
          <cell r="K33">
            <v>1174962</v>
          </cell>
          <cell r="L33">
            <v>1911983</v>
          </cell>
          <cell r="M33">
            <v>2808852</v>
          </cell>
          <cell r="N33">
            <v>1598700</v>
          </cell>
        </row>
        <row r="34">
          <cell r="B34">
            <v>4017555</v>
          </cell>
          <cell r="C34">
            <v>8347413</v>
          </cell>
          <cell r="D34">
            <v>1342635</v>
          </cell>
          <cell r="E34">
            <v>165814</v>
          </cell>
          <cell r="F34">
            <v>246909</v>
          </cell>
          <cell r="H34">
            <v>155229</v>
          </cell>
          <cell r="I34">
            <v>1031710</v>
          </cell>
          <cell r="K34">
            <v>1174962</v>
          </cell>
          <cell r="L34">
            <v>1911983</v>
          </cell>
          <cell r="M34">
            <v>3073878</v>
          </cell>
          <cell r="N34">
            <v>1598700</v>
          </cell>
        </row>
        <row r="35">
          <cell r="B35">
            <v>8320615</v>
          </cell>
          <cell r="C35">
            <v>17138164</v>
          </cell>
          <cell r="D35">
            <v>2750403</v>
          </cell>
          <cell r="E35">
            <v>344123</v>
          </cell>
          <cell r="F35">
            <v>470356</v>
          </cell>
          <cell r="H35">
            <v>328922</v>
          </cell>
          <cell r="I35">
            <v>2222378</v>
          </cell>
          <cell r="J35">
            <v>1055198</v>
          </cell>
          <cell r="K35">
            <v>2490813</v>
          </cell>
          <cell r="L35">
            <v>3953277</v>
          </cell>
          <cell r="M35">
            <v>6147757</v>
          </cell>
          <cell r="N35">
            <v>3467496</v>
          </cell>
          <cell r="O35">
            <v>19665841</v>
          </cell>
        </row>
        <row r="36">
          <cell r="B36">
            <v>8425495.2569999993</v>
          </cell>
          <cell r="C36">
            <v>17122391.524</v>
          </cell>
          <cell r="D36">
            <v>2756904.0839999998</v>
          </cell>
          <cell r="E36">
            <v>345539.011</v>
          </cell>
          <cell r="F36">
            <v>470965.01400000002</v>
          </cell>
          <cell r="H36">
            <v>328922.01</v>
          </cell>
          <cell r="I36">
            <v>2230993.068</v>
          </cell>
          <cell r="J36">
            <v>1059027.0319999999</v>
          </cell>
          <cell r="K36">
            <v>2504094.145</v>
          </cell>
          <cell r="L36">
            <v>4181484.2409999999</v>
          </cell>
          <cell r="M36">
            <v>6833829.3949999996</v>
          </cell>
          <cell r="N36">
            <v>3778886.219</v>
          </cell>
          <cell r="O36">
            <v>20917236.109999999</v>
          </cell>
        </row>
        <row r="37">
          <cell r="B37">
            <v>8845487.2670000009</v>
          </cell>
          <cell r="C37">
            <v>17161056.511999998</v>
          </cell>
          <cell r="D37">
            <v>2862646.085</v>
          </cell>
          <cell r="E37">
            <v>345086.01</v>
          </cell>
          <cell r="F37">
            <v>505832.01500000001</v>
          </cell>
          <cell r="H37">
            <v>328472.00900000002</v>
          </cell>
          <cell r="I37">
            <v>2358700.0699999998</v>
          </cell>
          <cell r="J37">
            <v>1105543.0319999999</v>
          </cell>
          <cell r="K37">
            <v>2626759.1469999999</v>
          </cell>
          <cell r="L37">
            <v>4329091.2410000004</v>
          </cell>
          <cell r="M37">
            <v>7118054.3959999997</v>
          </cell>
          <cell r="N37">
            <v>3778856.216</v>
          </cell>
          <cell r="O37">
            <v>21645476.111000001</v>
          </cell>
        </row>
      </sheetData>
      <sheetData sheetId="9"/>
      <sheetData sheetId="10">
        <row r="6">
          <cell r="B6">
            <v>34108.188292024985</v>
          </cell>
          <cell r="C6">
            <v>46648.169513100038</v>
          </cell>
          <cell r="D6">
            <v>17645.398563224247</v>
          </cell>
          <cell r="E6">
            <v>4850.2192751828843</v>
          </cell>
          <cell r="F6">
            <v>8460.2711112715442</v>
          </cell>
          <cell r="G6">
            <v>95258.899034443821</v>
          </cell>
          <cell r="H6">
            <v>1254.7259028599142</v>
          </cell>
          <cell r="R6">
            <v>103251.97564353216</v>
          </cell>
        </row>
        <row r="7">
          <cell r="B7">
            <v>34335.257300053396</v>
          </cell>
          <cell r="C7">
            <v>47066.082132017422</v>
          </cell>
          <cell r="D7">
            <v>17732.179352469473</v>
          </cell>
          <cell r="E7">
            <v>4867.2857858772186</v>
          </cell>
          <cell r="F7">
            <v>8458.8427013437085</v>
          </cell>
          <cell r="G7">
            <v>95951.041151692029</v>
          </cell>
          <cell r="H7">
            <v>1281.5233229631001</v>
          </cell>
          <cell r="R7">
            <v>104000.80457041752</v>
          </cell>
        </row>
        <row r="8">
          <cell r="B8">
            <v>34563.837978357733</v>
          </cell>
          <cell r="C8">
            <v>47487.738755445032</v>
          </cell>
          <cell r="D8">
            <v>17819.386933172827</v>
          </cell>
          <cell r="E8">
            <v>4884.4123486580165</v>
          </cell>
          <cell r="F8">
            <v>8457.4145325848476</v>
          </cell>
          <cell r="G8">
            <v>96648.212307857582</v>
          </cell>
          <cell r="H8">
            <v>1308.8930606717086</v>
          </cell>
          <cell r="R8">
            <v>104755.37601563361</v>
          </cell>
        </row>
        <row r="9">
          <cell r="B9">
            <v>34793.940390605625</v>
          </cell>
          <cell r="C9">
            <v>47913.172925250554</v>
          </cell>
          <cell r="D9">
            <v>17907.023404312091</v>
          </cell>
          <cell r="E9">
            <v>4901.5991748310998</v>
          </cell>
          <cell r="F9">
            <v>8455.9866049542434</v>
          </cell>
          <cell r="G9">
            <v>97350.449043459841</v>
          </cell>
          <cell r="H9">
            <v>1336.8473390818522</v>
          </cell>
          <cell r="R9">
            <v>105515.73589499936</v>
          </cell>
        </row>
        <row r="10">
          <cell r="B10">
            <v>35025.574667461711</v>
          </cell>
          <cell r="C10">
            <v>48342.418483797286</v>
          </cell>
          <cell r="D10">
            <v>17995.090875187907</v>
          </cell>
          <cell r="E10">
            <v>4918.8464764458167</v>
          </cell>
          <cell r="F10">
            <v>8454.5589184111868</v>
          </cell>
          <cell r="G10">
            <v>98057.788164518133</v>
          </cell>
          <cell r="H10">
            <v>1365.3986423406343</v>
          </cell>
          <cell r="R10">
            <v>106281.93050289272</v>
          </cell>
        </row>
        <row r="11">
          <cell r="B11">
            <v>35258.751007033665</v>
          </cell>
          <cell r="C11">
            <v>48775.509576636221</v>
          </cell>
          <cell r="D11">
            <v>18083.591465474547</v>
          </cell>
          <cell r="E11">
            <v>4936.1544662976548</v>
          </cell>
          <cell r="F11">
            <v>8453.1314729149726</v>
          </cell>
          <cell r="G11">
            <v>98770.266744480759</v>
          </cell>
          <cell r="H11">
            <v>1394.5597212214668</v>
          </cell>
          <cell r="R11">
            <v>107054.00651544207</v>
          </cell>
        </row>
        <row r="12">
          <cell r="B12">
            <v>35493.479675321207</v>
          </cell>
          <cell r="C12">
            <v>49212.480655222229</v>
          </cell>
          <cell r="D12">
            <v>18172.527305270924</v>
          </cell>
          <cell r="E12">
            <v>4953.5233579308633</v>
          </cell>
          <cell r="F12">
            <v>8451.7042684249009</v>
          </cell>
          <cell r="G12">
            <v>99487.922126168254</v>
          </cell>
          <cell r="H12">
            <v>1424.3435988184578</v>
          </cell>
          <cell r="R12">
            <v>107832.01099374522</v>
          </cell>
        </row>
        <row r="13">
          <cell r="B13">
            <v>35729.771006668052</v>
          </cell>
          <cell r="C13">
            <v>49653.366479654622</v>
          </cell>
          <cell r="D13">
            <v>18261.900535151864</v>
          </cell>
          <cell r="E13">
            <v>4970.9533656410968</v>
          </cell>
          <cell r="F13">
            <v>8450.2773049002844</v>
          </cell>
          <cell r="G13">
            <v>100210.79192373049</v>
          </cell>
          <cell r="H13">
            <v>1454.7635763624166</v>
          </cell>
          <cell r="R13">
            <v>108615.99138711562</v>
          </cell>
        </row>
        <row r="14">
          <cell r="B14">
            <v>35967.635404216926</v>
          </cell>
          <cell r="C14">
            <v>50098.202121442242</v>
          </cell>
          <cell r="D14">
            <v>18351.713306219626</v>
          </cell>
          <cell r="E14">
            <v>4988.4447044780509</v>
          </cell>
          <cell r="F14">
            <v>8448.8505823004361</v>
          </cell>
          <cell r="G14">
            <v>100938.91402461821</v>
          </cell>
          <cell r="H14">
            <v>1485.8332391610727</v>
          </cell>
          <cell r="R14">
            <v>109405.99553635684</v>
          </cell>
        </row>
        <row r="15">
          <cell r="B15">
            <v>36207.083340367579</v>
          </cell>
          <cell r="C15">
            <v>50547.022966293298</v>
          </cell>
          <cell r="D15">
            <v>18441.967780155679</v>
          </cell>
          <cell r="E15">
            <v>5005.9975902481192</v>
          </cell>
          <cell r="F15">
            <v>8447.4241005846798</v>
          </cell>
          <cell r="G15">
            <v>101672.32659156874</v>
          </cell>
          <cell r="H15">
            <v>1517.566462666161</v>
          </cell>
          <cell r="R15">
            <v>110202.07167706468</v>
          </cell>
        </row>
        <row r="16">
          <cell r="B16">
            <v>36448.125357237805</v>
          </cell>
          <cell r="C16">
            <v>50999.864716930242</v>
          </cell>
          <cell r="D16">
            <v>18532.66612927274</v>
          </cell>
          <cell r="E16">
            <v>5023.6122395170551</v>
          </cell>
          <cell r="F16">
            <v>8445.9978597123463</v>
          </cell>
          <cell r="G16">
            <v>102411.06806460627</v>
          </cell>
          <cell r="H16">
            <v>1549.9774186700806</v>
          </cell>
          <cell r="R16">
            <v>111004.26844295784</v>
          </cell>
        </row>
        <row r="17">
          <cell r="B17">
            <v>36690.77206712764</v>
          </cell>
          <cell r="C17">
            <v>51456.763395929847</v>
          </cell>
          <cell r="D17">
            <v>18623.810536567031</v>
          </cell>
          <cell r="E17">
            <v>5041.2888696126447</v>
          </cell>
          <cell r="F17">
            <v>8444.5718596427705</v>
          </cell>
          <cell r="G17">
            <v>103155.17716305655</v>
          </cell>
          <cell r="H17">
            <v>1583.0805816349014</v>
          </cell>
          <cell r="R17">
            <v>111812.63486923717</v>
          </cell>
        </row>
        <row r="18">
          <cell r="B18">
            <v>36935.034152986562</v>
          </cell>
          <cell r="C18">
            <v>51917.755348588704</v>
          </cell>
          <cell r="D18">
            <v>18715.403195770839</v>
          </cell>
          <cell r="E18">
            <v>5059.0276986273848</v>
          </cell>
          <cell r="F18">
            <v>8443.1461003352961</v>
          </cell>
          <cell r="G18">
            <v>103904.69288757624</v>
          </cell>
          <cell r="H18">
            <v>1616.8907351565372</v>
          </cell>
          <cell r="R18">
            <v>112627.22039597348</v>
          </cell>
        </row>
        <row r="19">
          <cell r="B19">
            <v>37180.922368883832</v>
          </cell>
          <cell r="C19">
            <v>52382.877245814438</v>
          </cell>
          <cell r="D19">
            <v>18807.446311405336</v>
          </cell>
          <cell r="E19">
            <v>5076.8289454211808</v>
          </cell>
          <cell r="F19">
            <v>8441.7205817492741</v>
          </cell>
          <cell r="G19">
            <v>104659.65452219713</v>
          </cell>
          <cell r="H19">
            <v>1651.4229785669741</v>
          </cell>
          <cell r="R19">
            <v>113448.07487152479</v>
          </cell>
        </row>
        <row r="20">
          <cell r="B20">
            <v>37428.447540481924</v>
          </cell>
          <cell r="C20">
            <v>52852.166087042795</v>
          </cell>
          <cell r="D20">
            <v>18899.942098833602</v>
          </cell>
          <cell r="E20">
            <v>5094.6928296240385</v>
          </cell>
          <cell r="F20">
            <v>8440.2953038440628</v>
          </cell>
          <cell r="G20">
            <v>105420.10163638504</v>
          </cell>
          <cell r="H20">
            <v>1686.6927336775091</v>
          </cell>
          <cell r="R20">
            <v>114275.24855598237</v>
          </cell>
        </row>
        <row r="21">
          <cell r="B21">
            <v>37677.620565513214</v>
          </cell>
          <cell r="C21">
            <v>53325.65920318084</v>
          </cell>
          <cell r="D21">
            <v>18992.892784313961</v>
          </cell>
          <cell r="E21">
            <v>5112.6195716387792</v>
          </cell>
          <cell r="F21">
            <v>8438.8702665790261</v>
          </cell>
          <cell r="G21">
            <v>106186.07408711369</v>
          </cell>
          <cell r="H21">
            <v>1722.7157516659993</v>
          </cell>
          <cell r="R21">
            <v>115108.79212464679</v>
          </cell>
        </row>
        <row r="22">
          <cell r="B22">
            <v>37928.452414259693</v>
          </cell>
          <cell r="C22">
            <v>53803.394259576547</v>
          </cell>
          <cell r="D22">
            <v>19086.300605053577</v>
          </cell>
          <cell r="E22">
            <v>5130.609392643757</v>
          </cell>
          <cell r="F22">
            <v>8437.4454699135331</v>
          </cell>
          <cell r="G22">
            <v>106957.61202095392</v>
          </cell>
          <cell r="H22">
            <v>1759.5081201112084</v>
          </cell>
          <cell r="R22">
            <v>115948.75667153357</v>
          </cell>
        </row>
        <row r="23">
          <cell r="B23">
            <v>38180.954130036036</v>
          </cell>
          <cell r="C23">
            <v>54285.409259015054</v>
          </cell>
          <cell r="D23">
            <v>19180.167809262282</v>
          </cell>
          <cell r="E23">
            <v>5148.6625145955895</v>
          </cell>
          <cell r="F23">
            <v>8436.0209138069604</v>
          </cell>
          <cell r="G23">
            <v>107734.75587617765</v>
          </cell>
          <cell r="H23">
            <v>1797.086270177384</v>
          </cell>
          <cell r="R23">
            <v>116795.19371290896</v>
          </cell>
        </row>
        <row r="24">
          <cell r="B24">
            <v>38435.136829675714</v>
          </cell>
          <cell r="C24">
            <v>54771.742544741654</v>
          </cell>
          <cell r="D24">
            <v>19274.496656206702</v>
          </cell>
          <cell r="E24">
            <v>5166.7791602318948</v>
          </cell>
          <cell r="F24">
            <v>8434.5965982186972</v>
          </cell>
          <cell r="G24">
            <v>108517.54638487742</v>
          </cell>
          <cell r="H24">
            <v>1835.4669839522771</v>
          </cell>
          <cell r="R24">
            <v>117648.15519085595</v>
          </cell>
        </row>
        <row r="25">
          <cell r="B25">
            <v>38691.011704020508</v>
          </cell>
          <cell r="C25">
            <v>55262.432803511911</v>
          </cell>
          <cell r="D25">
            <v>19369.289416264623</v>
          </cell>
          <cell r="E25">
            <v>5184.9595530740371</v>
          </cell>
          <cell r="F25">
            <v>8433.1725231081309</v>
          </cell>
          <cell r="G25">
            <v>109306.02457510143</v>
          </cell>
          <cell r="H25">
            <v>1874.6674019418854</v>
          </cell>
          <cell r="R25">
            <v>118507.69347687108</v>
          </cell>
        </row>
        <row r="26">
          <cell r="B26">
            <v>38948.590018413168</v>
          </cell>
          <cell r="C26">
            <v>55757.519068669142</v>
          </cell>
          <cell r="D26">
            <v>19464.548370979639</v>
          </cell>
          <cell r="E26">
            <v>5203.2039174298925</v>
          </cell>
          <cell r="F26">
            <v>8431.7486884346636</v>
          </cell>
          <cell r="G26">
            <v>110100.23177300363</v>
          </cell>
          <cell r="H26">
            <v>1914.7050307252562</v>
          </cell>
          <cell r="R26">
            <v>119373.86137549185</v>
          </cell>
        </row>
        <row r="27">
          <cell r="B27">
            <v>39207.883113193406</v>
          </cell>
          <cell r="C27">
            <v>56257.040723249404</v>
          </cell>
          <cell r="D27">
            <v>19560.275813116084</v>
          </cell>
          <cell r="E27">
            <v>5221.5124783966066</v>
          </cell>
          <cell r="F27">
            <v>8430.3250941576989</v>
          </cell>
          <cell r="G27">
            <v>110900.20960500996</v>
          </cell>
          <cell r="H27">
            <v>1955.5977507727807</v>
          </cell>
          <cell r="R27">
            <v>120246.7121279555</v>
          </cell>
        </row>
        <row r="28">
          <cell r="B28">
            <v>39468.90240419715</v>
          </cell>
          <cell r="C28">
            <v>56761.037503114327</v>
          </cell>
          <cell r="D28">
            <v>19656.474046714178</v>
          </cell>
          <cell r="E28">
            <v>5239.8854618633786</v>
          </cell>
          <cell r="F28">
            <v>8428.9017402366462</v>
          </cell>
          <cell r="G28">
            <v>111706</v>
          </cell>
          <cell r="H28">
            <v>1997.3638244314629</v>
          </cell>
          <cell r="R28">
            <v>121126.29941588904</v>
          </cell>
        </row>
        <row r="29">
          <cell r="B29">
            <v>39731.659383259168</v>
          </cell>
          <cell r="C29">
            <v>57269.549500112043</v>
          </cell>
          <cell r="D29">
            <v>19753.145387145516</v>
          </cell>
          <cell r="E29">
            <v>5258.3230945142459</v>
          </cell>
          <cell r="F29">
            <v>8427.4786266309275</v>
          </cell>
          <cell r="G29">
            <v>113670.6627014758</v>
          </cell>
          <cell r="H29">
            <v>2040.0219040807297</v>
          </cell>
          <cell r="R29">
            <v>122012.67736503096</v>
          </cell>
        </row>
        <row r="30">
          <cell r="B30">
            <v>39996.165618719016</v>
          </cell>
          <cell r="C30">
            <v>57782.617165266405</v>
          </cell>
          <cell r="D30">
            <v>19850.292161168796</v>
          </cell>
          <cell r="E30">
            <v>5276.82560383088</v>
          </cell>
          <cell r="F30">
            <v>8426.0557532999683</v>
          </cell>
          <cell r="G30">
            <v>115669.87949611193</v>
          </cell>
          <cell r="H30">
            <v>2083.5910404624278</v>
          </cell>
          <cell r="R30">
            <v>122905.9005489851</v>
          </cell>
        </row>
        <row r="31">
          <cell r="B31">
            <v>40262.432755930342</v>
          </cell>
          <cell r="C31">
            <v>58300.281311994731</v>
          </cell>
          <cell r="D31">
            <v>19947.916706985787</v>
          </cell>
          <cell r="E31">
            <v>5295.3932180953952</v>
          </cell>
          <cell r="F31">
            <v>8424.6331202032015</v>
          </cell>
          <cell r="G31">
            <v>117704.25811436171</v>
          </cell>
          <cell r="H31">
            <v>2128.0906911887269</v>
          </cell>
          <cell r="R31">
            <v>123806.02399300625</v>
          </cell>
        </row>
        <row r="32">
          <cell r="B32">
            <v>40530.472517773604</v>
          </cell>
          <cell r="C32">
            <v>58822.583119354495</v>
          </cell>
          <cell r="D32">
            <v>20046.021374297645</v>
          </cell>
          <cell r="E32">
            <v>5314.026166393166</v>
          </cell>
          <cell r="F32">
            <v>8423.2107273000656</v>
          </cell>
          <cell r="G32">
            <v>119774.41697531962</v>
          </cell>
          <cell r="H32">
            <v>2173.5407294317247</v>
          </cell>
          <cell r="R32">
            <v>124713.10317781891</v>
          </cell>
        </row>
        <row r="33">
          <cell r="B33">
            <v>40800.296705172186</v>
          </cell>
          <cell r="C33">
            <v>59349.564135318942</v>
          </cell>
          <cell r="D33">
            <v>20144.608524361447</v>
          </cell>
          <cell r="E33">
            <v>5332.7246786156466</v>
          </cell>
          <cell r="F33">
            <v>8421.7885745500062</v>
          </cell>
          <cell r="G33">
            <v>121880.98537471105</v>
          </cell>
          <cell r="H33">
            <v>2219.9614527986437</v>
          </cell>
          <cell r="R33">
            <v>125627.19404346823</v>
          </cell>
        </row>
        <row r="34">
          <cell r="B34">
            <v>41071.917197611954</v>
          </cell>
          <cell r="C34">
            <v>59881.266280082222</v>
          </cell>
          <cell r="D34">
            <v>20243.680530047033</v>
          </cell>
          <cell r="E34">
            <v>5351.4889854632165</v>
          </cell>
          <cell r="F34">
            <v>8420.3666619124779</v>
          </cell>
          <cell r="G34">
            <v>124024.60367618824</v>
          </cell>
          <cell r="H34">
            <v>2267.3735923965664</v>
          </cell>
          <cell r="R34">
            <v>126548.35299320442</v>
          </cell>
        </row>
        <row r="35">
          <cell r="B35">
            <v>41345.345953664269</v>
          </cell>
          <cell r="C35">
            <v>60417.73184939404</v>
          </cell>
          <cell r="D35">
            <v>20343.239775894112</v>
          </cell>
          <cell r="E35">
            <v>5370.3193184480224</v>
          </cell>
          <cell r="F35">
            <v>8418.9449893469409</v>
          </cell>
          <cell r="G35">
            <v>126205.9235059908</v>
          </cell>
          <cell r="H35">
            <v>2315.7983220907818</v>
          </cell>
          <cell r="R35">
            <v>135895.58188674739</v>
          </cell>
        </row>
        <row r="36">
          <cell r="B36">
            <v>41620.595011512502</v>
          </cell>
          <cell r="C36">
            <v>60959.003517924102</v>
          </cell>
          <cell r="D36">
            <v>20443.288658169648</v>
          </cell>
          <cell r="E36">
            <v>5389.2159098968341</v>
          </cell>
          <cell r="F36">
            <v>8417.523556812861</v>
          </cell>
          <cell r="G36">
            <v>128425.60795102979</v>
          </cell>
          <cell r="H36">
            <v>2365.2572679608484</v>
          </cell>
          <cell r="R36">
            <v>136829.62665431594</v>
          </cell>
        </row>
        <row r="37">
          <cell r="B37">
            <v>41897.676489482001</v>
          </cell>
          <cell r="C37">
            <v>61505.124342656905</v>
          </cell>
          <cell r="D37">
            <v>20543.829584925559</v>
          </cell>
          <cell r="E37">
            <v>5408.1789929539118</v>
          </cell>
          <cell r="F37">
            <v>8416.1023642697128</v>
          </cell>
          <cell r="G37">
            <v>130684.3317604558</v>
          </cell>
          <cell r="H37">
            <v>2415.77251795863</v>
          </cell>
          <cell r="R37">
            <v>137770.91177428811</v>
          </cell>
        </row>
        <row r="38">
          <cell r="B38">
            <v>42176.602586573652</v>
          </cell>
          <cell r="C38">
            <v>62056.137766316788</v>
          </cell>
          <cell r="D38">
            <v>20644.864976056644</v>
          </cell>
          <cell r="E38">
            <v>5427.2088015838808</v>
          </cell>
          <cell r="F38">
            <v>8414.6814116769765</v>
          </cell>
          <cell r="G38">
            <v>132982.78155077194</v>
          </cell>
          <cell r="H38">
            <v>2467.3666317725829</v>
          </cell>
          <cell r="R38">
            <v>138719.49554220794</v>
          </cell>
        </row>
        <row r="39">
          <cell r="B39">
            <v>42457.385583000963</v>
          </cell>
          <cell r="C39">
            <v>62612.087620823659</v>
          </cell>
          <cell r="D39">
            <v>20746.397263358856</v>
          </cell>
          <cell r="E39">
            <v>5446.3055705746237</v>
          </cell>
          <cell r="F39">
            <v>8413.2606989941378</v>
          </cell>
          <cell r="G39">
            <v>135321.65601455458</v>
          </cell>
          <cell r="H39">
            <v>2520.062650902727</v>
          </cell>
          <cell r="R39">
            <v>139675.43673675225</v>
          </cell>
        </row>
        <row r="40">
          <cell r="B40">
            <v>42740.037840730693</v>
          </cell>
          <cell r="C40">
            <v>63173.01813077979</v>
          </cell>
          <cell r="D40">
            <v>20848.428890587813</v>
          </cell>
          <cell r="E40">
            <v>5465.46953554017</v>
          </cell>
          <cell r="F40">
            <v>8411.840226180695</v>
          </cell>
          <cell r="G40">
            <v>137701.66613284484</v>
          </cell>
          <cell r="H40">
            <v>2573.8841089507869</v>
          </cell>
          <cell r="R40">
            <v>140638.79462381918</v>
          </cell>
        </row>
        <row r="41">
          <cell r="B41">
            <v>43024.571804027131</v>
          </cell>
          <cell r="C41">
            <v>63738.973916987772</v>
          </cell>
          <cell r="D41">
            <v>20950.962313517626</v>
          </cell>
          <cell r="E41">
            <v>5484.700932923608</v>
          </cell>
          <cell r="F41">
            <v>8410.4199931961466</v>
          </cell>
          <cell r="G41">
            <v>140123.53539127565</v>
          </cell>
          <cell r="H41">
            <v>2628.8550421301024</v>
          </cell>
          <cell r="R41">
            <v>141609.62896065228</v>
          </cell>
          <cell r="S41">
            <v>142752.39043340576</v>
          </cell>
        </row>
        <row r="42">
          <cell r="B42">
            <v>43311</v>
          </cell>
          <cell r="C42">
            <v>64310</v>
          </cell>
          <cell r="D42">
            <v>21054</v>
          </cell>
          <cell r="E42">
            <v>5504</v>
          </cell>
          <cell r="F42">
            <v>8409</v>
          </cell>
          <cell r="G42">
            <v>142588</v>
          </cell>
          <cell r="H42">
            <v>2685</v>
          </cell>
          <cell r="R42">
            <v>142588</v>
          </cell>
          <cell r="S42">
            <v>145273</v>
          </cell>
        </row>
        <row r="43">
          <cell r="B43">
            <v>43533.677406834344</v>
          </cell>
          <cell r="C43">
            <v>65013.359325124693</v>
          </cell>
          <cell r="D43">
            <v>21142.428396305684</v>
          </cell>
          <cell r="E43">
            <v>5539.0773119187761</v>
          </cell>
          <cell r="F43">
            <v>8552.0723751548085</v>
          </cell>
          <cell r="G43">
            <v>143790.99438475916</v>
          </cell>
          <cell r="H43">
            <v>2742.3440564294201</v>
          </cell>
          <cell r="R43">
            <v>143780.61481533831</v>
          </cell>
          <cell r="S43">
            <v>146533.33844118859</v>
          </cell>
        </row>
        <row r="44">
          <cell r="B44">
            <v>43757.499678195338</v>
          </cell>
          <cell r="C44">
            <v>65724.411300540785</v>
          </cell>
          <cell r="D44">
            <v>21231.228198580458</v>
          </cell>
          <cell r="E44">
            <v>5574.3781735852717</v>
          </cell>
          <cell r="F44">
            <v>8697.5790117595443</v>
          </cell>
          <cell r="G44">
            <v>145004.13825958592</v>
          </cell>
          <cell r="H44">
            <v>2800.9128207946992</v>
          </cell>
          <cell r="R44">
            <v>144985.0963626614</v>
          </cell>
        </row>
        <row r="45">
          <cell r="B45">
            <v>43982.472700242746</v>
          </cell>
          <cell r="C45">
            <v>66443.240060866796</v>
          </cell>
          <cell r="D45">
            <v>21320.400966757548</v>
          </cell>
          <cell r="E45">
            <v>5609.904009695023</v>
          </cell>
          <cell r="F45">
            <v>8845.5613268159213</v>
          </cell>
          <cell r="G45">
            <v>146227.51725426377</v>
          </cell>
          <cell r="H45">
            <v>2860.7324494165018</v>
          </cell>
          <cell r="R45">
            <v>146201.57906437805</v>
          </cell>
        </row>
        <row r="46">
          <cell r="B46">
            <v>44208.602389399122</v>
          </cell>
          <cell r="C46">
            <v>67169.930660902712</v>
          </cell>
          <cell r="D46">
            <v>21409.948267322026</v>
          </cell>
          <cell r="E46">
            <v>5645.6562540232326</v>
          </cell>
          <cell r="F46">
            <v>8996.0614420026359</v>
          </cell>
          <cell r="G46">
            <v>147461.21772102223</v>
          </cell>
          <cell r="H46">
            <v>2921.8296572410136</v>
          </cell>
          <cell r="R46">
            <v>147430.19901364972</v>
          </cell>
        </row>
        <row r="47">
          <cell r="B47">
            <v>44435.894692505528</v>
          </cell>
          <cell r="C47">
            <v>67904.569085693962</v>
          </cell>
          <cell r="D47">
            <v>21499.871673338312</v>
          </cell>
          <cell r="E47">
            <v>5681.6363494826383</v>
          </cell>
          <cell r="F47">
            <v>9149.1221956648915</v>
          </cell>
          <cell r="G47">
            <v>148705.32674063212</v>
          </cell>
          <cell r="H47">
            <v>2984.2317297706163</v>
          </cell>
          <cell r="R47">
            <v>148671.09399668532</v>
          </cell>
        </row>
        <row r="48">
          <cell r="B48">
            <v>44664.35558697785</v>
          </cell>
          <cell r="C48">
            <v>68647.242260705563</v>
          </cell>
          <cell r="D48">
            <v>21590.172764477826</v>
          </cell>
          <cell r="E48">
            <v>5717.8457481817404</v>
          </cell>
          <cell r="F48">
            <v>9304.7871550078999</v>
          </cell>
          <cell r="G48">
            <v>149959.93212855226</v>
          </cell>
          <cell r="H48">
            <v>3047.9665352493621</v>
          </cell>
          <cell r="R48">
            <v>149924.40351535089</v>
          </cell>
        </row>
        <row r="49">
          <cell r="B49">
            <v>44893.991080964028</v>
          </cell>
          <cell r="C49">
            <v>69398.038062107546</v>
          </cell>
          <cell r="D49">
            <v>21680.85312704671</v>
          </cell>
          <cell r="E49">
            <v>5754.2859114834146</v>
          </cell>
          <cell r="F49">
            <v>9463.1006284978448</v>
          </cell>
          <cell r="G49">
            <v>151225.12244112775</v>
          </cell>
          <cell r="H49">
            <v>3113.0625371087008</v>
          </cell>
          <cell r="R49">
            <v>151190.26881009954</v>
          </cell>
        </row>
        <row r="50">
          <cell r="B50">
            <v>45124.807213502019</v>
          </cell>
          <cell r="C50">
            <v>70157.045327172716</v>
          </cell>
          <cell r="D50">
            <v>21771.914354013745</v>
          </cell>
          <cell r="E50">
            <v>5790.9583100638874</v>
          </cell>
          <cell r="F50">
            <v>9624.1076784738398</v>
          </cell>
          <cell r="G50">
            <v>152500.9869818408</v>
          </cell>
          <cell r="H50">
            <v>3179.5488066790085</v>
          </cell>
          <cell r="R50">
            <v>152468.83288322622</v>
          </cell>
        </row>
        <row r="51">
          <cell r="B51">
            <v>45356.810054678674</v>
          </cell>
          <cell r="C51">
            <v>70924.353864788369</v>
          </cell>
          <cell r="D51">
            <v>21863.358045038258</v>
          </cell>
          <cell r="E51">
            <v>5827.8644239720888</v>
          </cell>
          <cell r="F51">
            <v>9787.8541339744806</v>
          </cell>
          <cell r="G51">
            <v>153787.61580761423</v>
          </cell>
          <cell r="H51">
            <v>3247.4550361726015</v>
          </cell>
          <cell r="R51">
            <v>153760.24052245187</v>
          </cell>
        </row>
        <row r="52">
          <cell r="B52">
            <v>45590.005705789321</v>
          </cell>
          <cell r="C52">
            <v>71700.054466082758</v>
          </cell>
          <cell r="D52">
            <v>21955.185806498295</v>
          </cell>
          <cell r="E52">
            <v>5865.0057426893873</v>
          </cell>
          <cell r="F52">
            <v>9954.3866037826083</v>
          </cell>
          <cell r="G52">
            <v>155085.09973516819</v>
          </cell>
          <cell r="H52">
            <v>3316.8115519440307</v>
          </cell>
          <cell r="R52">
            <v>155064.63832484238</v>
          </cell>
        </row>
        <row r="53">
          <cell r="B53">
            <v>45824.400299498258</v>
          </cell>
          <cell r="C53">
            <v>72484.238915167938</v>
          </cell>
          <cell r="D53">
            <v>22047.399251518811</v>
          </cell>
          <cell r="E53">
            <v>5902.383765189702</v>
          </cell>
          <cell r="F53">
            <v>10123.752489692039</v>
          </cell>
          <cell r="G53">
            <v>156393.53034743023</v>
          </cell>
          <cell r="H53">
            <v>3387.6493280335767</v>
          </cell>
          <cell r="R53">
            <v>156382.17472106675</v>
          </cell>
        </row>
        <row r="54">
          <cell r="B54">
            <v>46060</v>
          </cell>
          <cell r="C54">
            <v>73277</v>
          </cell>
          <cell r="D54">
            <v>22140</v>
          </cell>
          <cell r="E54">
            <v>5940</v>
          </cell>
          <cell r="F54">
            <v>10296</v>
          </cell>
          <cell r="G54">
            <v>157713</v>
          </cell>
          <cell r="H54">
            <v>3460</v>
          </cell>
          <cell r="R54">
            <v>157713</v>
          </cell>
        </row>
        <row r="55">
          <cell r="B55">
            <v>45871.366242907454</v>
          </cell>
          <cell r="C55">
            <v>73372.556326785649</v>
          </cell>
          <cell r="D55">
            <v>22030.323408441342</v>
          </cell>
          <cell r="E55">
            <v>5929.4523035889388</v>
          </cell>
          <cell r="F55">
            <v>10329.275230190135</v>
          </cell>
          <cell r="G55">
            <v>157539.77913217436</v>
          </cell>
          <cell r="H55">
            <v>3493.8410001583184</v>
          </cell>
          <cell r="I55">
            <v>3467.885957705324</v>
          </cell>
          <cell r="K55">
            <v>13505.180515650556</v>
          </cell>
          <cell r="L55">
            <v>16075.434900348781</v>
          </cell>
          <cell r="M55">
            <v>1592.4969544412779</v>
          </cell>
          <cell r="N55">
            <v>5009.2233437748555</v>
          </cell>
          <cell r="O55">
            <v>43991.985630845724</v>
          </cell>
          <cell r="P55">
            <v>202566.53415435585</v>
          </cell>
          <cell r="R55">
            <v>157532.97351191353</v>
          </cell>
        </row>
        <row r="56">
          <cell r="B56">
            <v>45683.505015001072</v>
          </cell>
          <cell r="C56">
            <v>73468.237263088449</v>
          </cell>
          <cell r="D56">
            <v>21921.190130104718</v>
          </cell>
          <cell r="E56">
            <v>5918.9233367906018</v>
          </cell>
          <cell r="F56">
            <v>10362.658001264519</v>
          </cell>
          <cell r="G56">
            <v>157366.74851796796</v>
          </cell>
          <cell r="H56">
            <v>3528.0129868171321</v>
          </cell>
          <cell r="R56">
            <v>157354.51374624937</v>
          </cell>
        </row>
        <row r="57">
          <cell r="B57">
            <v>45496.413152470981</v>
          </cell>
          <cell r="C57">
            <v>73564.042971404531</v>
          </cell>
          <cell r="D57">
            <v>21812.597473538357</v>
          </cell>
          <cell r="E57">
            <v>5908.4130663466949</v>
          </cell>
          <cell r="F57">
            <v>10396.148660780227</v>
          </cell>
          <cell r="G57">
            <v>157193.9079484196</v>
          </cell>
          <cell r="H57">
            <v>3562.5191972348853</v>
          </cell>
          <cell r="R57">
            <v>157177.61532454079</v>
          </cell>
        </row>
        <row r="58">
          <cell r="B58">
            <v>45310.087504464354</v>
          </cell>
          <cell r="C58">
            <v>73659.973614441886</v>
          </cell>
          <cell r="D58">
            <v>21704.542760623332</v>
          </cell>
          <cell r="E58">
            <v>5897.9214590579786</v>
          </cell>
          <cell r="F58">
            <v>10429.747557417593</v>
          </cell>
          <cell r="G58">
            <v>157021.25721479757</v>
          </cell>
          <cell r="H58">
            <v>3597.3629003324681</v>
          </cell>
          <cell r="R58">
            <v>157002.27289600516</v>
          </cell>
        </row>
        <row r="59">
          <cell r="B59">
            <v>45124.524933032328</v>
          </cell>
          <cell r="C59">
            <v>73756.029355120729</v>
          </cell>
          <cell r="D59">
            <v>21597.023326507508</v>
          </cell>
          <cell r="E59">
            <v>5887.4484817841703</v>
          </cell>
          <cell r="F59">
            <v>10463.455040983841</v>
          </cell>
          <cell r="G59">
            <v>156848.79610859949</v>
          </cell>
          <cell r="H59">
            <v>3632.5473970028961</v>
          </cell>
          <cell r="O59">
            <v>58708.481237655287</v>
          </cell>
          <cell r="P59">
            <v>219051.09353013523</v>
          </cell>
          <cell r="R59">
            <v>156828.48113742855</v>
          </cell>
        </row>
        <row r="60">
          <cell r="B60">
            <v>44939.722313077174</v>
          </cell>
          <cell r="C60">
            <v>73852.210356573705</v>
          </cell>
          <cell r="D60">
            <v>21490.036519539837</v>
          </cell>
          <cell r="E60">
            <v>5876.99410144383</v>
          </cell>
          <cell r="F60">
            <v>10497.271462416715</v>
          </cell>
          <cell r="G60">
            <v>156676.52442155188</v>
          </cell>
          <cell r="H60">
            <v>3668.0760204240155</v>
          </cell>
          <cell r="I60">
            <v>6134.6147729925287</v>
          </cell>
          <cell r="K60">
            <v>14127.740896576479</v>
          </cell>
          <cell r="L60">
            <v>20040.675276804268</v>
          </cell>
          <cell r="M60">
            <v>4859.8685508271301</v>
          </cell>
          <cell r="N60">
            <v>10308.037910686602</v>
          </cell>
          <cell r="O60">
            <v>63100.480405954251</v>
          </cell>
          <cell r="P60">
            <v>223377.72193896151</v>
          </cell>
          <cell r="R60">
            <v>156656.23475305125</v>
          </cell>
        </row>
        <row r="61">
          <cell r="B61">
            <v>44755.67653229968</v>
          </cell>
          <cell r="C61">
            <v>73948.51678214618</v>
          </cell>
          <cell r="D61">
            <v>21383.579701204955</v>
          </cell>
          <cell r="E61">
            <v>5866.5582850142637</v>
          </cell>
          <cell r="F61">
            <v>10531.197173788149</v>
          </cell>
          <cell r="G61">
            <v>156504.4419456101</v>
          </cell>
          <cell r="H61">
            <v>3703.9521363742733</v>
          </cell>
          <cell r="I61">
            <v>6875.9354968301332</v>
          </cell>
          <cell r="K61">
            <v>14255.655341198761</v>
          </cell>
          <cell r="L61">
            <v>20944.127601826574</v>
          </cell>
          <cell r="M61">
            <v>6074.8240707826944</v>
          </cell>
          <cell r="N61">
            <v>11908.501875167787</v>
          </cell>
          <cell r="O61">
            <v>67821.046355196711</v>
          </cell>
          <cell r="P61">
            <v>227789.80855338901</v>
          </cell>
          <cell r="R61">
            <v>156485.52847445323</v>
          </cell>
        </row>
        <row r="62">
          <cell r="B62">
            <v>44572.384491146695</v>
          </cell>
          <cell r="C62">
            <v>74044.948795396558</v>
          </cell>
          <cell r="D62">
            <v>21277.650246058114</v>
          </cell>
          <cell r="E62">
            <v>5856.1409995314143</v>
          </cell>
          <cell r="F62">
            <v>10565.232528307912</v>
          </cell>
          <cell r="G62">
            <v>156332.54847295798</v>
          </cell>
          <cell r="H62">
            <v>3740.1791435515693</v>
          </cell>
          <cell r="I62">
            <v>7706.8390935826756</v>
          </cell>
          <cell r="K62">
            <v>14384.727940211247</v>
          </cell>
          <cell r="L62">
            <v>21888.308399932463</v>
          </cell>
          <cell r="M62">
            <v>7593.5155663171172</v>
          </cell>
          <cell r="N62">
            <v>13757.459774556532</v>
          </cell>
          <cell r="O62">
            <v>72894.759265251327</v>
          </cell>
          <cell r="P62">
            <v>232289.04131705745</v>
          </cell>
          <cell r="R62">
            <v>156316.3570604407</v>
          </cell>
        </row>
        <row r="63">
          <cell r="B63">
            <v>44389.843102758969</v>
          </cell>
          <cell r="C63">
            <v>74141.506560096532</v>
          </cell>
          <cell r="D63">
            <v>21172.245541660421</v>
          </cell>
          <cell r="E63">
            <v>5845.7422120897609</v>
          </cell>
          <cell r="F63">
            <v>10599.377880327314</v>
          </cell>
          <cell r="G63">
            <v>156160.84379600757</v>
          </cell>
          <cell r="H63">
            <v>3776.7604738952305</v>
          </cell>
          <cell r="I63">
            <v>8638.1509602229453</v>
          </cell>
          <cell r="K63">
            <v>14514.969179697782</v>
          </cell>
          <cell r="L63">
            <v>22875.053748658935</v>
          </cell>
          <cell r="M63">
            <v>9491.8763052295526</v>
          </cell>
          <cell r="N63">
            <v>15893.493693208526</v>
          </cell>
          <cell r="O63">
            <v>78348.038166647806</v>
          </cell>
          <cell r="P63">
            <v>236877.14151333948</v>
          </cell>
          <cell r="R63">
            <v>156148.71529693299</v>
          </cell>
        </row>
        <row r="64">
          <cell r="B64">
            <v>44208.049292919146</v>
          </cell>
          <cell r="C64">
            <v>74238.190240231314</v>
          </cell>
          <cell r="D64">
            <v>21067.362988514426</v>
          </cell>
          <cell r="E64">
            <v>5835.361889842211</v>
          </cell>
          <cell r="F64">
            <v>10633.633585342868</v>
          </cell>
          <cell r="G64">
            <v>155989.32770739894</v>
          </cell>
          <cell r="H64">
            <v>3813.6995929111317</v>
          </cell>
          <cell r="I64">
            <v>9682.0046591777354</v>
          </cell>
          <cell r="K64">
            <v>14646.389640684612</v>
          </cell>
          <cell r="L64">
            <v>23906.282497630091</v>
          </cell>
          <cell r="M64">
            <v>11864.822690746767</v>
          </cell>
          <cell r="N64">
            <v>18361.176112121444</v>
          </cell>
          <cell r="O64">
            <v>84209.278505549039</v>
          </cell>
          <cell r="P64">
            <v>241555.86442385617</v>
          </cell>
          <cell r="R64">
            <v>155982.59799684995</v>
          </cell>
        </row>
        <row r="65">
          <cell r="B65">
            <v>44027</v>
          </cell>
          <cell r="C65">
            <v>74335</v>
          </cell>
          <cell r="D65">
            <v>20963</v>
          </cell>
          <cell r="E65">
            <v>5825</v>
          </cell>
          <cell r="F65">
            <v>10668</v>
          </cell>
          <cell r="G65">
            <v>155818</v>
          </cell>
          <cell r="H65">
            <v>3851</v>
          </cell>
          <cell r="I65">
            <v>10852</v>
          </cell>
          <cell r="K65">
            <v>14779</v>
          </cell>
          <cell r="L65">
            <v>24984</v>
          </cell>
          <cell r="M65">
            <v>14831</v>
          </cell>
          <cell r="N65">
            <v>21212</v>
          </cell>
          <cell r="O65">
            <v>90509</v>
          </cell>
          <cell r="P65">
            <v>246327</v>
          </cell>
          <cell r="R65">
            <v>155818</v>
          </cell>
        </row>
        <row r="66">
          <cell r="B66">
            <v>43854.489820012524</v>
          </cell>
          <cell r="C66">
            <v>74473.729106522966</v>
          </cell>
          <cell r="D66">
            <v>20910.819372084905</v>
          </cell>
          <cell r="E66">
            <v>5822.9969031348792</v>
          </cell>
          <cell r="F66">
            <v>10751.683369762241</v>
          </cell>
          <cell r="G66">
            <v>155821.49964627219</v>
          </cell>
          <cell r="H66">
            <v>3915.4268070040389</v>
          </cell>
          <cell r="I66">
            <v>11235.057585704797</v>
          </cell>
          <cell r="K66">
            <v>15027.52487251688</v>
          </cell>
          <cell r="L66">
            <v>25661.306960422058</v>
          </cell>
          <cell r="M66">
            <v>16138.913985182955</v>
          </cell>
          <cell r="N66">
            <v>22669.978575757716</v>
          </cell>
          <cell r="O66">
            <v>94927.053587263988</v>
          </cell>
          <cell r="P66">
            <v>251366.58754427169</v>
          </cell>
          <cell r="R66">
            <v>155813.7185715175</v>
          </cell>
        </row>
        <row r="67">
          <cell r="B67">
            <v>43682.655583473374</v>
          </cell>
          <cell r="C67">
            <v>74612.717118877583</v>
          </cell>
          <cell r="D67">
            <v>20858.768631014707</v>
          </cell>
          <cell r="E67">
            <v>5820.9944950932868</v>
          </cell>
          <cell r="F67">
            <v>10836.02317994206</v>
          </cell>
          <cell r="G67">
            <v>155824.99937114585</v>
          </cell>
          <cell r="H67">
            <v>3980.9314674125808</v>
          </cell>
          <cell r="I67">
            <v>11631.636468310258</v>
          </cell>
          <cell r="K67">
            <v>15280.228959612523</v>
          </cell>
          <cell r="L67">
            <v>26356.975460975245</v>
          </cell>
          <cell r="M67">
            <v>17562.170091102016</v>
          </cell>
          <cell r="N67">
            <v>24228.169367589748</v>
          </cell>
          <cell r="O67">
            <v>99560.767467978745</v>
          </cell>
          <cell r="P67">
            <v>256509.27967154238</v>
          </cell>
          <cell r="R67">
            <v>155811.15900840104</v>
          </cell>
        </row>
        <row r="68">
          <cell r="B68">
            <v>43511.494641845828</v>
          </cell>
          <cell r="C68">
            <v>74751.9645202518</v>
          </cell>
          <cell r="D68">
            <v>20806.847453477996</v>
          </cell>
          <cell r="E68">
            <v>5818.9927756383504</v>
          </cell>
          <cell r="F68">
            <v>10921.024579878253</v>
          </cell>
          <cell r="G68">
            <v>155828.49917462276</v>
          </cell>
          <cell r="H68">
            <v>4047.5320135946886</v>
          </cell>
          <cell r="I68">
            <v>12042.21392715165</v>
          </cell>
          <cell r="K68">
            <v>15537.182539301026</v>
          </cell>
          <cell r="L68">
            <v>27071.503276192667</v>
          </cell>
          <cell r="M68">
            <v>19110.94009125805</v>
          </cell>
          <cell r="N68">
            <v>25893.460328733214</v>
          </cell>
          <cell r="O68">
            <v>104420.66875804558</v>
          </cell>
          <cell r="P68">
            <v>261757.18579154869</v>
          </cell>
          <cell r="R68">
            <v>159857.85598468693</v>
          </cell>
        </row>
        <row r="69">
          <cell r="B69">
            <v>43341.004356970894</v>
          </cell>
          <cell r="C69">
            <v>74891.471794735306</v>
          </cell>
          <cell r="D69">
            <v>20755.055516968143</v>
          </cell>
          <cell r="E69">
            <v>5816.9917445332794</v>
          </cell>
          <cell r="F69">
            <v>11006.692759302743</v>
          </cell>
          <cell r="G69">
            <v>155831.99905670469</v>
          </cell>
          <cell r="H69">
            <v>4115.2467795989824</v>
          </cell>
          <cell r="I69">
            <v>12467.284088732502</v>
          </cell>
          <cell r="K69">
            <v>15798.457071397332</v>
          </cell>
          <cell r="L69">
            <v>27805.401675090117</v>
          </cell>
          <cell r="M69">
            <v>20796.292785975202</v>
          </cell>
          <cell r="N69">
            <v>27673.212846719507</v>
          </cell>
          <cell r="O69">
            <v>109517.79843786733</v>
          </cell>
          <cell r="P69">
            <v>267112.45847029978</v>
          </cell>
          <cell r="R69">
            <v>172393.74704084184</v>
          </cell>
        </row>
        <row r="70">
          <cell r="B70">
            <v>43171.182101026607</v>
          </cell>
          <cell r="C70">
            <v>75031.239427321212</v>
          </cell>
          <cell r="D70">
            <v>20703.392499781286</v>
          </cell>
          <cell r="E70">
            <v>5814.9914015413642</v>
          </cell>
          <cell r="F70">
            <v>11093.032948657459</v>
          </cell>
          <cell r="G70">
            <v>155835.49901739333</v>
          </cell>
          <cell r="H70">
            <v>4184.0944062007011</v>
          </cell>
          <cell r="I70">
            <v>12907.358521401658</v>
          </cell>
          <cell r="K70">
            <v>16064.125217390458</v>
          </cell>
          <cell r="L70">
            <v>28559.195786996523</v>
          </cell>
          <cell r="M70">
            <v>22630.273109266713</v>
          </cell>
          <cell r="N70">
            <v>29575.294284250154</v>
          </cell>
          <cell r="O70">
            <v>114863.73643583078</v>
          </cell>
          <cell r="P70">
            <v>272577.29431300767</v>
          </cell>
          <cell r="R70">
            <v>172905.29130593027</v>
          </cell>
        </row>
        <row r="71">
          <cell r="B71">
            <v>43002.02525648757</v>
          </cell>
          <cell r="C71">
            <v>75171.267903907778</v>
          </cell>
          <cell r="D71">
            <v>20651.85808101435</v>
          </cell>
          <cell r="E71">
            <v>5812.991746425977</v>
          </cell>
          <cell r="F71">
            <v>11180.050419413665</v>
          </cell>
          <cell r="G71">
            <v>155838.99905669052</v>
          </cell>
          <cell r="H71">
            <v>4254.0938460332054</v>
          </cell>
          <cell r="I71">
            <v>13362.966851021485</v>
          </cell>
          <cell r="K71">
            <v>16334.260860650971</v>
          </cell>
          <cell r="L71">
            <v>29333.424977301882</v>
          </cell>
          <cell r="M71">
            <v>24625.988211965094</v>
          </cell>
          <cell r="N71">
            <v>31608.112756726412</v>
          </cell>
          <cell r="O71">
            <v>120470.62793619942</v>
          </cell>
          <cell r="P71">
            <v>278153.9348650832</v>
          </cell>
          <cell r="R71">
            <v>173435.25410430404</v>
          </cell>
        </row>
        <row r="72">
          <cell r="B72">
            <v>42833.531216084579</v>
          </cell>
          <cell r="C72">
            <v>75311.557711300091</v>
          </cell>
          <cell r="D72">
            <v>20600.451940563042</v>
          </cell>
          <cell r="E72">
            <v>5810.9927789505709</v>
          </cell>
          <cell r="F72">
            <v>11267.750484393819</v>
          </cell>
          <cell r="G72">
            <v>155842.49917459805</v>
          </cell>
          <cell r="H72">
            <v>4325.2643688053304</v>
          </cell>
          <cell r="I72">
            <v>13834.657398368106</v>
          </cell>
          <cell r="K72">
            <v>16608.939126978243</v>
          </cell>
          <cell r="L72">
            <v>30128.643233391573</v>
          </cell>
          <cell r="M72">
            <v>26797.701136338346</v>
          </cell>
          <cell r="N72">
            <v>33780.654300166025</v>
          </cell>
          <cell r="O72">
            <v>126351.21097118458</v>
          </cell>
          <cell r="P72">
            <v>283844.66753156408</v>
          </cell>
          <cell r="R72">
            <v>173984.20589846556</v>
          </cell>
        </row>
        <row r="73">
          <cell r="B73">
            <v>42665.697382764432</v>
          </cell>
          <cell r="C73">
            <v>75452.109337211718</v>
          </cell>
          <cell r="D73">
            <v>20549.173759119865</v>
          </cell>
          <cell r="E73">
            <v>5808.994498878682</v>
          </cell>
          <cell r="F73">
            <v>11356.138498095936</v>
          </cell>
          <cell r="G73">
            <v>155845.99937111762</v>
          </cell>
          <cell r="H73">
            <v>4397.6255666060242</v>
          </cell>
          <cell r="I73">
            <v>14322.99783903083</v>
          </cell>
          <cell r="K73">
            <v>16888.236405493222</v>
          </cell>
          <cell r="L73">
            <v>30945.419561043233</v>
          </cell>
          <cell r="M73">
            <v>29160.932751669083</v>
          </cell>
          <cell r="N73">
            <v>36102.522593807349</v>
          </cell>
          <cell r="O73">
            <v>132518.84535987955</v>
          </cell>
          <cell r="P73">
            <v>289651.82651535398</v>
          </cell>
          <cell r="R73">
            <v>174552.73688170753</v>
          </cell>
        </row>
        <row r="74">
          <cell r="B74">
            <v>42498.521169649939</v>
          </cell>
          <cell r="C74">
            <v>75592.923270266459</v>
          </cell>
          <cell r="D74">
            <v>20498.023218172133</v>
          </cell>
          <cell r="E74">
            <v>5806.996905973926</v>
          </cell>
          <cell r="F74">
            <v>11445.219857020511</v>
          </cell>
          <cell r="G74">
            <v>155849.499646251</v>
          </cell>
          <cell r="H74">
            <v>4471.1973592977283</v>
          </cell>
          <cell r="I74">
            <v>14828.575886604936</v>
          </cell>
          <cell r="K74">
            <v>17172.230369882564</v>
          </cell>
          <cell r="L74">
            <v>31784.338391569789</v>
          </cell>
          <cell r="M74">
            <v>31732.572679313053</v>
          </cell>
          <cell r="N74">
            <v>38583.981412993657</v>
          </cell>
          <cell r="O74">
            <v>138987.54305980215</v>
          </cell>
          <cell r="P74">
            <v>295577.79377465695</v>
          </cell>
          <cell r="R74">
            <v>175141.45766698563</v>
          </cell>
        </row>
        <row r="75">
          <cell r="B75">
            <v>42332</v>
          </cell>
          <cell r="C75">
            <v>75734</v>
          </cell>
          <cell r="D75">
            <v>20447</v>
          </cell>
          <cell r="E75">
            <v>5805</v>
          </cell>
          <cell r="F75">
            <v>11535</v>
          </cell>
          <cell r="G75">
            <v>155853</v>
          </cell>
          <cell r="H75">
            <v>4546</v>
          </cell>
          <cell r="I75">
            <v>15352</v>
          </cell>
          <cell r="K75">
            <v>17461</v>
          </cell>
          <cell r="L75">
            <v>32646</v>
          </cell>
          <cell r="M75">
            <v>34531</v>
          </cell>
          <cell r="N75">
            <v>41236</v>
          </cell>
          <cell r="O75">
            <v>145772</v>
          </cell>
          <cell r="P75">
            <v>301625</v>
          </cell>
          <cell r="R75">
            <v>175751</v>
          </cell>
        </row>
        <row r="76">
          <cell r="B76">
            <v>41865.094588970554</v>
          </cell>
          <cell r="C76">
            <v>76564.586588517777</v>
          </cell>
          <cell r="D76">
            <v>20517.302236430092</v>
          </cell>
          <cell r="E76">
            <v>5803.0971957356087</v>
          </cell>
          <cell r="F76">
            <v>11258.131004768222</v>
          </cell>
          <cell r="G76">
            <v>156100.32631272811</v>
          </cell>
          <cell r="H76">
            <v>4618.7335595736249</v>
          </cell>
          <cell r="I76">
            <v>16458.950046433518</v>
          </cell>
          <cell r="K76">
            <v>17646.841788185844</v>
          </cell>
          <cell r="L76">
            <v>33865.490265422741</v>
          </cell>
          <cell r="M76">
            <v>36008.497269920816</v>
          </cell>
          <cell r="N76">
            <v>42761.350979249401</v>
          </cell>
          <cell r="O76">
            <v>152946.68897108478</v>
          </cell>
          <cell r="P76">
            <v>309794.37669187208</v>
          </cell>
          <cell r="R76">
            <v>177085.89522042937</v>
          </cell>
        </row>
        <row r="77">
          <cell r="B77">
            <v>41403.338962096095</v>
          </cell>
          <cell r="C77">
            <v>77404.282349679619</v>
          </cell>
          <cell r="D77">
            <v>20587.846190689059</v>
          </cell>
          <cell r="E77">
            <v>5801.1950151859583</v>
          </cell>
          <cell r="F77">
            <v>10987.907561380453</v>
          </cell>
          <cell r="G77">
            <v>156348.04511263943</v>
          </cell>
          <cell r="H77">
            <v>4692.6308170549164</v>
          </cell>
          <cell r="I77">
            <v>17645.716299569696</v>
          </cell>
          <cell r="K77">
            <v>17834.661536983112</v>
          </cell>
          <cell r="L77">
            <v>35130.534549943106</v>
          </cell>
          <cell r="M77">
            <v>37549.213044449774</v>
          </cell>
          <cell r="N77">
            <v>44343.125850483892</v>
          </cell>
          <cell r="O77">
            <v>160474.50585309762</v>
          </cell>
          <cell r="P77">
            <v>318185.01725621399</v>
          </cell>
          <cell r="R77">
            <v>178522.91719565578</v>
          </cell>
        </row>
        <row r="78">
          <cell r="B78">
            <v>40946.676319270598</v>
          </cell>
          <cell r="C78">
            <v>78253.187185202463</v>
          </cell>
          <cell r="D78">
            <v>20658.632693867239</v>
          </cell>
          <cell r="E78">
            <v>5799.2934581466025</v>
          </cell>
          <cell r="F78">
            <v>10724.170159887686</v>
          </cell>
          <cell r="G78">
            <v>156596.15702257995</v>
          </cell>
          <cell r="H78">
            <v>4767.7103909856887</v>
          </cell>
          <cell r="I78">
            <v>18918.053876247744</v>
          </cell>
          <cell r="K78">
            <v>18024.480298321079</v>
          </cell>
          <cell r="L78">
            <v>36442.834522458965</v>
          </cell>
          <cell r="M78">
            <v>39155.85228921099</v>
          </cell>
          <cell r="N78">
            <v>45983.411776350003</v>
          </cell>
          <cell r="O78">
            <v>168372.83109583633</v>
          </cell>
          <cell r="P78">
            <v>326802.91452492791</v>
          </cell>
          <cell r="R78">
            <v>180067.72408360802</v>
          </cell>
        </row>
        <row r="79">
          <cell r="B79">
            <v>40495.050486871027</v>
          </cell>
          <cell r="C79">
            <v>79111.402092440941</v>
          </cell>
          <cell r="D79">
            <v>20729.662579912463</v>
          </cell>
          <cell r="E79">
            <v>5797.3925244131633</v>
          </cell>
          <cell r="F79">
            <v>10466.763118980645</v>
          </cell>
          <cell r="G79">
            <v>156844.66266638393</v>
          </cell>
          <cell r="H79">
            <v>4843.991197794433</v>
          </cell>
          <cell r="I79">
            <v>20282.132863789713</v>
          </cell>
          <cell r="K79">
            <v>18216.319348189954</v>
          </cell>
          <cell r="L79">
            <v>37804.155417654416</v>
          </cell>
          <cell r="M79">
            <v>40831.235708710345</v>
          </cell>
          <cell r="N79">
            <v>47684.373125226819</v>
          </cell>
          <cell r="O79">
            <v>176659.90058993408</v>
          </cell>
          <cell r="P79">
            <v>335654.2236430574</v>
          </cell>
          <cell r="R79">
            <v>181726.39486420239</v>
          </cell>
        </row>
        <row r="80">
          <cell r="B80">
            <v>40048.405910847439</v>
          </cell>
          <cell r="C80">
            <v>79979.029176403477</v>
          </cell>
          <cell r="D80">
            <v>20800.936685639903</v>
          </cell>
          <cell r="E80">
            <v>5795.4922137813282</v>
          </cell>
          <cell r="F80">
            <v>10215.534494092808</v>
          </cell>
          <cell r="G80">
            <v>157093.56266887576</v>
          </cell>
          <cell r="H80">
            <v>4921.4924565623378</v>
          </cell>
          <cell r="I80">
            <v>21744.568241287292</v>
          </cell>
          <cell r="K80">
            <v>18410.200189025651</v>
          </cell>
          <cell r="L80">
            <v>39216.328410497583</v>
          </cell>
          <cell r="M80">
            <v>42578.304698519882</v>
          </cell>
          <cell r="N80">
            <v>49448.254327124632</v>
          </cell>
          <cell r="O80">
            <v>185354.84777043195</v>
          </cell>
          <cell r="P80">
            <v>344745.26646496542</v>
          </cell>
          <cell r="R80">
            <v>183505.4591786146</v>
          </cell>
        </row>
        <row r="81">
          <cell r="B81">
            <v>39606.68764988934</v>
          </cell>
          <cell r="C81">
            <v>80856.171661900007</v>
          </cell>
          <cell r="D81">
            <v>20872.455850741935</v>
          </cell>
          <cell r="E81">
            <v>5793.592526046853</v>
          </cell>
          <cell r="F81">
            <v>9970.3359877091898</v>
          </cell>
          <cell r="G81">
            <v>157342.85765587131</v>
          </cell>
          <cell r="H81">
            <v>5000.2336938655772</v>
          </cell>
          <cell r="I81">
            <v>23312.451958351507</v>
          </cell>
          <cell r="K81">
            <v>18606.144552119851</v>
          </cell>
          <cell r="L81">
            <v>40681.253079437825</v>
          </cell>
          <cell r="M81">
            <v>44400.126509354202</v>
          </cell>
          <cell r="N81">
            <v>51277.382835225639</v>
          </cell>
          <cell r="O81">
            <v>194477.74779262839</v>
          </cell>
          <cell r="P81">
            <v>354082.53606958082</v>
          </cell>
          <cell r="R81">
            <v>185411.9293285044</v>
          </cell>
        </row>
        <row r="82">
          <cell r="B82">
            <v>39169.841368667418</v>
          </cell>
          <cell r="C82">
            <v>81742.933905823011</v>
          </cell>
          <cell r="D82">
            <v>20944.220917798004</v>
          </cell>
          <cell r="E82">
            <v>5791.6934610055596</v>
          </cell>
          <cell r="F82">
            <v>9731.0228618279325</v>
          </cell>
          <cell r="G82">
            <v>157592.54825417951</v>
          </cell>
          <cell r="H82">
            <v>5080.2347486950584</v>
          </cell>
          <cell r="I82">
            <v>24993.387326888274</v>
          </cell>
          <cell r="K82">
            <v>18804.174400055836</v>
          </cell>
          <cell r="L82">
            <v>42200.899961615527</v>
          </cell>
          <cell r="M82">
            <v>46299.899632105051</v>
          </cell>
          <cell r="N82">
            <v>53174.172196974061</v>
          </cell>
          <cell r="O82">
            <v>204049.66388220101</v>
          </cell>
          <cell r="P82">
            <v>363672.70139793813</v>
          </cell>
          <cell r="R82">
            <v>187453.33459070523</v>
          </cell>
        </row>
        <row r="83">
          <cell r="B83">
            <v>38737.813331149802</v>
          </cell>
          <cell r="C83">
            <v>82639.421409563336</v>
          </cell>
          <cell r="D83">
            <v>21016.232732284589</v>
          </cell>
          <cell r="E83">
            <v>5789.7950184533383</v>
          </cell>
          <cell r="F83">
            <v>9497.4538525230546</v>
          </cell>
          <cell r="G83">
            <v>157842.63509160408</v>
          </cell>
          <cell r="H83">
            <v>5161.5157774548943</v>
          </cell>
          <cell r="I83">
            <v>26795.525892679696</v>
          </cell>
          <cell r="K83">
            <v>19004.311929170137</v>
          </cell>
          <cell r="L83">
            <v>43777.313203521713</v>
          </cell>
          <cell r="M83">
            <v>48280.959413288438</v>
          </cell>
          <cell r="N83">
            <v>55141.125238768385</v>
          </cell>
          <cell r="O83">
            <v>214092.69596661493</v>
          </cell>
          <cell r="P83">
            <v>373522.61201632349</v>
          </cell>
          <cell r="R83">
            <v>189637.75801410869</v>
          </cell>
        </row>
        <row r="84">
          <cell r="B84">
            <v>38310.550393992038</v>
          </cell>
          <cell r="C84">
            <v>83545.740831562071</v>
          </cell>
          <cell r="D84">
            <v>21088.492142585117</v>
          </cell>
          <cell r="E84">
            <v>5787.8971981861441</v>
          </cell>
          <cell r="F84">
            <v>9269.491086557884</v>
          </cell>
          <cell r="G84">
            <v>158093.118796945</v>
          </cell>
          <cell r="H84">
            <v>5244.0972590408428</v>
          </cell>
          <cell r="I84">
            <v>28727.606965576542</v>
          </cell>
          <cell r="K84">
            <v>19206.579572040449</v>
          </cell>
          <cell r="L84">
            <v>45412.613310672888</v>
          </cell>
          <cell r="M84">
            <v>50346.783910762919</v>
          </cell>
          <cell r="N84">
            <v>57180.837368457716</v>
          </cell>
          <cell r="O84">
            <v>224630.03170009927</v>
          </cell>
          <cell r="P84">
            <v>383639.30300842738</v>
          </cell>
          <cell r="R84">
            <v>191973.8758775006</v>
          </cell>
        </row>
        <row r="85">
          <cell r="B85">
            <v>37888</v>
          </cell>
          <cell r="C85">
            <v>84462</v>
          </cell>
          <cell r="D85">
            <v>21161</v>
          </cell>
          <cell r="E85">
            <v>5786</v>
          </cell>
          <cell r="F85">
            <v>9047</v>
          </cell>
          <cell r="G85">
            <v>158344</v>
          </cell>
          <cell r="H85">
            <v>5328</v>
          </cell>
          <cell r="I85">
            <v>30799</v>
          </cell>
          <cell r="K85">
            <v>19411</v>
          </cell>
          <cell r="L85">
            <v>47109</v>
          </cell>
          <cell r="M85">
            <v>52501</v>
          </cell>
          <cell r="N85">
            <v>59296</v>
          </cell>
          <cell r="O85">
            <v>235686</v>
          </cell>
          <cell r="P85">
            <v>394030</v>
          </cell>
          <cell r="R85">
            <v>194471</v>
          </cell>
        </row>
        <row r="86">
          <cell r="B86">
            <v>38250</v>
          </cell>
          <cell r="C86">
            <v>86235</v>
          </cell>
          <cell r="D86">
            <v>21332</v>
          </cell>
          <cell r="E86">
            <v>5784</v>
          </cell>
          <cell r="F86">
            <v>9047</v>
          </cell>
          <cell r="G86">
            <v>160648</v>
          </cell>
          <cell r="H86">
            <v>5506</v>
          </cell>
          <cell r="I86">
            <v>32541</v>
          </cell>
          <cell r="K86">
            <v>19606</v>
          </cell>
          <cell r="L86">
            <v>48584</v>
          </cell>
          <cell r="M86">
            <v>54301</v>
          </cell>
          <cell r="N86">
            <v>61135</v>
          </cell>
          <cell r="O86">
            <v>243785</v>
          </cell>
          <cell r="P86">
            <v>404433</v>
          </cell>
          <cell r="R86">
            <v>220807</v>
          </cell>
        </row>
        <row r="87">
          <cell r="B87">
            <v>38464</v>
          </cell>
          <cell r="C87">
            <v>86207</v>
          </cell>
          <cell r="D87">
            <v>21304</v>
          </cell>
          <cell r="E87">
            <v>5780</v>
          </cell>
          <cell r="F87">
            <v>9238</v>
          </cell>
          <cell r="G87">
            <v>160993</v>
          </cell>
          <cell r="H87">
            <v>5484</v>
          </cell>
          <cell r="I87">
            <v>33887</v>
          </cell>
          <cell r="K87">
            <v>19801</v>
          </cell>
          <cell r="L87">
            <v>50032</v>
          </cell>
          <cell r="M87">
            <v>56098</v>
          </cell>
          <cell r="N87">
            <v>62944</v>
          </cell>
          <cell r="O87">
            <v>251229</v>
          </cell>
          <cell r="P87">
            <v>412222</v>
          </cell>
          <cell r="R87">
            <v>223347</v>
          </cell>
        </row>
        <row r="88">
          <cell r="B88">
            <v>38427</v>
          </cell>
          <cell r="C88">
            <v>84444</v>
          </cell>
          <cell r="D88">
            <v>21006</v>
          </cell>
          <cell r="E88">
            <v>5659</v>
          </cell>
          <cell r="F88">
            <v>8215</v>
          </cell>
          <cell r="G88">
            <v>157751</v>
          </cell>
          <cell r="H88">
            <v>6246</v>
          </cell>
          <cell r="I88">
            <v>32697</v>
          </cell>
          <cell r="K88">
            <v>20050</v>
          </cell>
          <cell r="L88">
            <v>50183</v>
          </cell>
          <cell r="M88">
            <v>59841</v>
          </cell>
          <cell r="N88">
            <v>63990</v>
          </cell>
          <cell r="O88">
            <v>256144</v>
          </cell>
          <cell r="P88">
            <v>413895</v>
          </cell>
          <cell r="R88">
            <v>219831</v>
          </cell>
        </row>
      </sheetData>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Q48"/>
  <sheetViews>
    <sheetView tabSelected="1" workbookViewId="0">
      <selection activeCell="B3" sqref="B3"/>
    </sheetView>
  </sheetViews>
  <sheetFormatPr baseColWidth="10" defaultColWidth="8.7109375" defaultRowHeight="15"/>
  <cols>
    <col min="1" max="1" width="12.42578125" style="50" customWidth="1"/>
    <col min="2" max="2" width="9.85546875" style="50" customWidth="1"/>
    <col min="3" max="4" width="12" style="50" customWidth="1"/>
    <col min="5" max="5" width="9.28515625" style="50" customWidth="1"/>
    <col min="6" max="8" width="8.42578125" style="50" customWidth="1"/>
    <col min="9" max="12" width="6.5703125" style="50" customWidth="1"/>
    <col min="13" max="16384" width="8.7109375" style="50"/>
  </cols>
  <sheetData>
    <row r="1" spans="1:17" ht="17">
      <c r="B1" s="73" t="s">
        <v>42</v>
      </c>
    </row>
    <row r="2" spans="1:17">
      <c r="B2" s="50" t="s">
        <v>11</v>
      </c>
    </row>
    <row r="3" spans="1:17">
      <c r="B3" s="50">
        <v>1830</v>
      </c>
      <c r="C3" s="50">
        <v>1910</v>
      </c>
      <c r="D3" s="50">
        <v>1910</v>
      </c>
      <c r="E3" s="50">
        <v>1914</v>
      </c>
      <c r="F3" s="64" t="s">
        <v>131</v>
      </c>
      <c r="G3" s="64"/>
      <c r="H3" s="64"/>
      <c r="I3" s="64"/>
      <c r="J3" s="65" t="s">
        <v>93</v>
      </c>
      <c r="K3" s="65"/>
      <c r="L3" s="65"/>
      <c r="M3" s="65"/>
      <c r="N3" s="66" t="s">
        <v>92</v>
      </c>
      <c r="O3" s="66"/>
      <c r="P3" s="66"/>
      <c r="Q3" s="66"/>
    </row>
    <row r="4" spans="1:17">
      <c r="B4" s="56" t="s">
        <v>43</v>
      </c>
      <c r="C4" s="50" t="s">
        <v>45</v>
      </c>
      <c r="D4" s="50" t="s">
        <v>47</v>
      </c>
      <c r="E4" s="56" t="s">
        <v>43</v>
      </c>
      <c r="F4" s="67" t="s">
        <v>126</v>
      </c>
      <c r="G4" s="67"/>
      <c r="H4" s="67"/>
      <c r="I4" s="67"/>
      <c r="J4" s="64" t="s">
        <v>126</v>
      </c>
      <c r="K4" s="64"/>
      <c r="L4" s="64"/>
      <c r="M4" s="64"/>
      <c r="N4" s="67" t="s">
        <v>126</v>
      </c>
      <c r="O4" s="67"/>
      <c r="P4" s="67"/>
      <c r="Q4" s="67"/>
    </row>
    <row r="5" spans="1:17">
      <c r="B5" s="56" t="s">
        <v>44</v>
      </c>
      <c r="C5" s="50" t="s">
        <v>46</v>
      </c>
      <c r="D5" s="50" t="s">
        <v>46</v>
      </c>
      <c r="E5" s="56" t="s">
        <v>44</v>
      </c>
      <c r="F5" s="68">
        <v>1</v>
      </c>
      <c r="G5" s="68">
        <v>2</v>
      </c>
      <c r="H5" s="68">
        <v>3</v>
      </c>
      <c r="I5" s="68">
        <v>4</v>
      </c>
      <c r="J5" s="50">
        <v>1</v>
      </c>
      <c r="K5" s="50">
        <v>2</v>
      </c>
      <c r="L5" s="50">
        <v>3</v>
      </c>
      <c r="M5" s="50">
        <v>4</v>
      </c>
      <c r="N5" s="68">
        <v>1</v>
      </c>
      <c r="O5" s="68">
        <v>2</v>
      </c>
      <c r="P5" s="68">
        <v>3</v>
      </c>
      <c r="Q5" s="68">
        <v>4</v>
      </c>
    </row>
    <row r="6" spans="1:17">
      <c r="A6" s="50" t="s">
        <v>87</v>
      </c>
      <c r="B6" s="51">
        <v>67</v>
      </c>
      <c r="C6" s="51">
        <f>$B$27</f>
        <v>364.46360266688771</v>
      </c>
      <c r="D6" s="51">
        <f>$D$27</f>
        <v>515.11210303796724</v>
      </c>
      <c r="E6" s="51">
        <v>223</v>
      </c>
      <c r="F6" s="51">
        <f>J6/(N6*N$5)</f>
        <v>68.220338983050851</v>
      </c>
      <c r="G6" s="51">
        <f>K6/(O6*O$5)</f>
        <v>76.881720430107521</v>
      </c>
      <c r="H6" s="51">
        <f>L6/(P6*P$5)</f>
        <v>96.753246753246756</v>
      </c>
      <c r="I6" s="51">
        <f>M6/(Q6*Q$5)</f>
        <v>150.23584905660377</v>
      </c>
      <c r="J6" s="69">
        <v>161</v>
      </c>
      <c r="K6" s="69">
        <v>286</v>
      </c>
      <c r="L6" s="69">
        <v>447</v>
      </c>
      <c r="M6" s="69">
        <v>637</v>
      </c>
      <c r="N6" s="52">
        <v>2.36</v>
      </c>
      <c r="O6" s="52">
        <v>1.86</v>
      </c>
      <c r="P6" s="52">
        <v>1.54</v>
      </c>
      <c r="Q6" s="52">
        <v>1.06</v>
      </c>
    </row>
    <row r="7" spans="1:17">
      <c r="A7" s="50" t="s">
        <v>192</v>
      </c>
      <c r="B7" s="51">
        <v>22</v>
      </c>
      <c r="C7" s="51">
        <f>B29</f>
        <v>83.528547348402995</v>
      </c>
      <c r="D7" s="51">
        <f>D29</f>
        <v>159.04565295652958</v>
      </c>
      <c r="E7" s="51">
        <v>92.149934258407512</v>
      </c>
      <c r="F7" s="51">
        <f t="shared" ref="F7:F21" si="0">J7/(N7*N$5)</f>
        <v>48.53556485355648</v>
      </c>
      <c r="G7" s="51">
        <f t="shared" ref="G7:G21" si="1">K7/(O7*O$5)</f>
        <v>53.296703296703292</v>
      </c>
      <c r="H7" s="51">
        <f t="shared" ref="H7:H21" si="2">L7/(P7*P$5)</f>
        <v>81.508515815085147</v>
      </c>
      <c r="I7" s="51">
        <f t="shared" ref="I7:I21" si="3">M7/(Q7*Q$5)</f>
        <v>119.76190476190476</v>
      </c>
      <c r="J7" s="70">
        <v>116</v>
      </c>
      <c r="K7" s="70">
        <v>194</v>
      </c>
      <c r="L7" s="70">
        <v>335</v>
      </c>
      <c r="M7" s="70">
        <v>503</v>
      </c>
      <c r="N7" s="52">
        <v>2.39</v>
      </c>
      <c r="O7" s="52">
        <v>1.82</v>
      </c>
      <c r="P7" s="52">
        <v>1.37</v>
      </c>
      <c r="Q7" s="52">
        <v>1.05</v>
      </c>
    </row>
    <row r="8" spans="1:17">
      <c r="A8" s="50" t="s">
        <v>37</v>
      </c>
      <c r="B8" s="51">
        <v>11.487626692075004</v>
      </c>
      <c r="C8" s="51">
        <f>B30</f>
        <v>139.77834476160103</v>
      </c>
      <c r="D8" s="51">
        <f>D30</f>
        <v>223.8227116729658</v>
      </c>
      <c r="E8" s="51">
        <v>120.21057945358159</v>
      </c>
      <c r="F8" s="51">
        <f t="shared" si="0"/>
        <v>62.325581395348841</v>
      </c>
      <c r="G8" s="51">
        <f t="shared" si="1"/>
        <v>70.552147239263803</v>
      </c>
      <c r="H8" s="51">
        <f t="shared" si="2"/>
        <v>86.153846153846146</v>
      </c>
      <c r="I8" s="51">
        <f t="shared" si="3"/>
        <v>114.04761904761904</v>
      </c>
      <c r="J8" s="70">
        <v>134</v>
      </c>
      <c r="K8" s="70">
        <v>230</v>
      </c>
      <c r="L8" s="70">
        <v>336</v>
      </c>
      <c r="M8" s="70">
        <v>479</v>
      </c>
      <c r="N8" s="52">
        <v>2.15</v>
      </c>
      <c r="O8" s="52">
        <v>1.63</v>
      </c>
      <c r="P8" s="52">
        <v>1.3</v>
      </c>
      <c r="Q8" s="52">
        <v>1.05</v>
      </c>
    </row>
    <row r="9" spans="1:17">
      <c r="A9" s="50" t="s">
        <v>195</v>
      </c>
      <c r="B9" s="51">
        <v>29</v>
      </c>
      <c r="C9" s="51">
        <f>B31</f>
        <v>163.41673182173574</v>
      </c>
      <c r="D9" s="51">
        <f>D31</f>
        <v>272.44043944639776</v>
      </c>
      <c r="E9" s="51">
        <v>142.70361955143335</v>
      </c>
      <c r="F9" s="51">
        <f t="shared" si="0"/>
        <v>52.340425531914889</v>
      </c>
      <c r="G9" s="51">
        <f t="shared" si="1"/>
        <v>68.571428571428569</v>
      </c>
      <c r="H9" s="51">
        <f t="shared" si="2"/>
        <v>95.419847328244273</v>
      </c>
      <c r="I9" s="51">
        <f t="shared" si="3"/>
        <v>135.25</v>
      </c>
      <c r="J9" s="70">
        <v>123</v>
      </c>
      <c r="K9" s="70">
        <v>240</v>
      </c>
      <c r="L9" s="70">
        <v>375</v>
      </c>
      <c r="M9" s="70">
        <v>541</v>
      </c>
      <c r="N9" s="52">
        <v>2.35</v>
      </c>
      <c r="O9" s="52">
        <v>1.75</v>
      </c>
      <c r="P9" s="52">
        <v>1.31</v>
      </c>
      <c r="Q9" s="52">
        <v>1</v>
      </c>
    </row>
    <row r="10" spans="1:17">
      <c r="A10" s="50" t="s">
        <v>216</v>
      </c>
      <c r="B10" s="51">
        <v>17.100754029204566</v>
      </c>
      <c r="C10" s="51">
        <f>B32</f>
        <v>136.81906614785993</v>
      </c>
      <c r="D10" s="51">
        <f>D32</f>
        <v>240.59767891682787</v>
      </c>
      <c r="E10" s="51">
        <v>104.53240041317802</v>
      </c>
      <c r="F10" s="51">
        <f t="shared" si="0"/>
        <v>59.728506787330318</v>
      </c>
      <c r="G10" s="51">
        <f t="shared" si="1"/>
        <v>67.941176470588232</v>
      </c>
      <c r="H10" s="51">
        <f t="shared" si="2"/>
        <v>84.272300469483568</v>
      </c>
      <c r="I10" s="51">
        <f t="shared" si="3"/>
        <v>105.5327868852459</v>
      </c>
      <c r="J10" s="70">
        <v>132</v>
      </c>
      <c r="K10" s="70">
        <v>231</v>
      </c>
      <c r="L10" s="70">
        <v>359</v>
      </c>
      <c r="M10" s="70">
        <v>515</v>
      </c>
      <c r="N10" s="52">
        <v>2.21</v>
      </c>
      <c r="O10" s="52">
        <v>1.7</v>
      </c>
      <c r="P10" s="52">
        <v>1.42</v>
      </c>
      <c r="Q10" s="52">
        <v>1.22</v>
      </c>
    </row>
    <row r="11" spans="1:17">
      <c r="A11" s="50" t="s">
        <v>105</v>
      </c>
      <c r="B11" s="51">
        <v>26.97</v>
      </c>
      <c r="C11" s="51">
        <f>B38</f>
        <v>165.11220697541452</v>
      </c>
      <c r="D11" s="51">
        <f>$D$38</f>
        <v>289.80293162215361</v>
      </c>
      <c r="E11" s="51">
        <v>132.71436618283303</v>
      </c>
      <c r="F11" s="51">
        <f t="shared" si="0"/>
        <v>85.641025641025649</v>
      </c>
      <c r="G11" s="51">
        <f t="shared" si="1"/>
        <v>87.328767123287676</v>
      </c>
      <c r="H11" s="51">
        <f t="shared" si="2"/>
        <v>83.333333333333329</v>
      </c>
      <c r="I11" s="51">
        <f t="shared" si="3"/>
        <v>104.16666666666667</v>
      </c>
      <c r="J11" s="70">
        <v>167</v>
      </c>
      <c r="K11" s="70">
        <v>255</v>
      </c>
      <c r="L11" s="70">
        <v>340</v>
      </c>
      <c r="M11" s="70">
        <v>475</v>
      </c>
      <c r="N11" s="52">
        <v>1.95</v>
      </c>
      <c r="O11" s="52">
        <v>1.46</v>
      </c>
      <c r="P11" s="52">
        <v>1.36</v>
      </c>
      <c r="Q11" s="52">
        <v>1.1399999999999999</v>
      </c>
    </row>
    <row r="12" spans="1:17">
      <c r="A12" s="50" t="s">
        <v>217</v>
      </c>
      <c r="B12" s="51">
        <v>22.294465862180797</v>
      </c>
      <c r="C12" s="51">
        <f>B33</f>
        <v>97.890694568121106</v>
      </c>
      <c r="D12" s="51">
        <f>$D$33</f>
        <v>193.76123854216917</v>
      </c>
      <c r="E12" s="51">
        <v>83.022611415678256</v>
      </c>
      <c r="F12" s="51">
        <f t="shared" si="0"/>
        <v>51.282051282051285</v>
      </c>
      <c r="G12" s="51">
        <f t="shared" si="1"/>
        <v>47.043010752688168</v>
      </c>
      <c r="H12" s="51">
        <f t="shared" si="2"/>
        <v>60.796645702306073</v>
      </c>
      <c r="I12" s="51">
        <f t="shared" si="3"/>
        <v>85.338345864661648</v>
      </c>
      <c r="J12" s="70">
        <v>120</v>
      </c>
      <c r="K12" s="70">
        <v>175</v>
      </c>
      <c r="L12" s="70">
        <v>290</v>
      </c>
      <c r="M12" s="70">
        <v>454</v>
      </c>
      <c r="N12" s="52">
        <v>2.34</v>
      </c>
      <c r="O12" s="52">
        <v>1.86</v>
      </c>
      <c r="P12" s="52">
        <v>1.59</v>
      </c>
      <c r="Q12" s="52">
        <v>1.33</v>
      </c>
    </row>
    <row r="13" spans="1:17">
      <c r="A13" s="50" t="s">
        <v>88</v>
      </c>
      <c r="B13" s="51">
        <v>64.391300666144417</v>
      </c>
      <c r="C13" s="51">
        <f>B34</f>
        <v>301.99244966442956</v>
      </c>
      <c r="D13" s="51">
        <f>D34</f>
        <v>452.93469842191888</v>
      </c>
      <c r="E13" s="51">
        <v>154.41709704133081</v>
      </c>
      <c r="F13" s="51">
        <f t="shared" si="0"/>
        <v>49.401188960044365</v>
      </c>
      <c r="G13" s="51">
        <f t="shared" si="1"/>
        <v>56.765803565815347</v>
      </c>
      <c r="H13" s="51">
        <f>L13/(P13*P$5)</f>
        <v>68.911539169326815</v>
      </c>
      <c r="I13" s="51">
        <f t="shared" si="3"/>
        <v>92.8100662811201</v>
      </c>
      <c r="J13" s="71">
        <v>123.74998910722844</v>
      </c>
      <c r="K13" s="71">
        <v>211.65905625027233</v>
      </c>
      <c r="L13" s="71">
        <v>336.27266785760969</v>
      </c>
      <c r="M13" s="71">
        <v>493.15899089364297</v>
      </c>
      <c r="N13" s="52">
        <v>2.5050002178554309</v>
      </c>
      <c r="O13" s="52">
        <v>1.8643183303559758</v>
      </c>
      <c r="P13" s="52">
        <v>1.6265909982135855</v>
      </c>
      <c r="Q13" s="52">
        <v>1.3284092196418458</v>
      </c>
    </row>
    <row r="14" spans="1:17">
      <c r="A14" s="50" t="s">
        <v>27</v>
      </c>
      <c r="B14" s="51">
        <v>16.693310783171938</v>
      </c>
      <c r="C14" s="51">
        <f>B35</f>
        <v>91.489599642138231</v>
      </c>
      <c r="D14" s="51">
        <f>D35</f>
        <v>189.66874330117898</v>
      </c>
      <c r="E14" s="51">
        <v>76.049360110927864</v>
      </c>
      <c r="F14" s="51"/>
      <c r="G14" s="51"/>
      <c r="H14" s="51"/>
      <c r="I14" s="51"/>
      <c r="J14" s="69"/>
      <c r="K14" s="69"/>
      <c r="L14" s="69"/>
      <c r="M14" s="69"/>
      <c r="N14" s="69"/>
      <c r="O14" s="69"/>
      <c r="P14" s="69"/>
      <c r="Q14" s="69"/>
    </row>
    <row r="15" spans="1:17">
      <c r="A15" s="50" t="s">
        <v>205</v>
      </c>
      <c r="B15" s="51">
        <v>34.467381455107656</v>
      </c>
      <c r="C15" s="51">
        <f>B40</f>
        <v>99.931798531788871</v>
      </c>
      <c r="D15" s="51">
        <f>D40</f>
        <v>209.05365371955236</v>
      </c>
      <c r="E15" s="51">
        <v>228.3985739624292</v>
      </c>
      <c r="F15" s="51">
        <f t="shared" si="0"/>
        <v>51.25</v>
      </c>
      <c r="G15" s="51">
        <f t="shared" si="1"/>
        <v>63.793103448275865</v>
      </c>
      <c r="H15" s="51">
        <f t="shared" si="2"/>
        <v>100.93240093240094</v>
      </c>
      <c r="I15" s="51">
        <f t="shared" si="3"/>
        <v>135.17699115044249</v>
      </c>
      <c r="J15" s="70">
        <v>164</v>
      </c>
      <c r="K15" s="70">
        <v>259</v>
      </c>
      <c r="L15" s="70">
        <v>433</v>
      </c>
      <c r="M15" s="70">
        <v>611</v>
      </c>
      <c r="N15" s="52">
        <v>3.2</v>
      </c>
      <c r="O15" s="52">
        <v>2.0299999999999998</v>
      </c>
      <c r="P15" s="52">
        <v>1.43</v>
      </c>
      <c r="Q15" s="52">
        <v>1.1299999999999999</v>
      </c>
    </row>
    <row r="16" spans="1:17">
      <c r="A16" s="50" t="s">
        <v>89</v>
      </c>
      <c r="B16" s="51">
        <v>35.310045878238732</v>
      </c>
      <c r="C16" s="51">
        <f>B41</f>
        <v>130.65167664379229</v>
      </c>
      <c r="D16" s="51">
        <f>D41</f>
        <v>228.80152998634352</v>
      </c>
      <c r="E16" s="51">
        <v>135.04952569651948</v>
      </c>
      <c r="F16" s="51">
        <f t="shared" si="0"/>
        <v>51.55038759689922</v>
      </c>
      <c r="G16" s="51">
        <f t="shared" si="1"/>
        <v>57.073170731707322</v>
      </c>
      <c r="H16" s="51">
        <f t="shared" si="2"/>
        <v>90.692640692640694</v>
      </c>
      <c r="I16" s="51">
        <f t="shared" si="3"/>
        <v>116.44736842105264</v>
      </c>
      <c r="J16" s="70">
        <v>133</v>
      </c>
      <c r="K16" s="70">
        <v>234</v>
      </c>
      <c r="L16" s="70">
        <v>419</v>
      </c>
      <c r="M16" s="70">
        <v>531</v>
      </c>
      <c r="N16" s="52">
        <v>2.58</v>
      </c>
      <c r="O16" s="52">
        <v>2.0499999999999998</v>
      </c>
      <c r="P16" s="52">
        <v>1.54</v>
      </c>
      <c r="Q16" s="52">
        <v>1.1399999999999999</v>
      </c>
    </row>
    <row r="17" spans="1:17">
      <c r="A17" s="50" t="s">
        <v>90</v>
      </c>
      <c r="B17" s="51">
        <v>15.945041986891429</v>
      </c>
      <c r="E17" s="51">
        <v>129.68681792386269</v>
      </c>
      <c r="F17" s="51">
        <f t="shared" si="0"/>
        <v>52.671755725190835</v>
      </c>
      <c r="G17" s="51">
        <f t="shared" si="1"/>
        <v>61.748633879781416</v>
      </c>
      <c r="H17" s="51">
        <f t="shared" si="2"/>
        <v>78.13852813852813</v>
      </c>
      <c r="I17" s="51">
        <f t="shared" si="3"/>
        <v>111.11111111111111</v>
      </c>
      <c r="J17" s="70">
        <v>138</v>
      </c>
      <c r="K17" s="70">
        <v>226</v>
      </c>
      <c r="L17" s="70">
        <v>361</v>
      </c>
      <c r="M17" s="70">
        <v>520</v>
      </c>
      <c r="N17" s="52">
        <v>2.62</v>
      </c>
      <c r="O17" s="52">
        <v>1.83</v>
      </c>
      <c r="P17" s="52">
        <v>1.54</v>
      </c>
      <c r="Q17" s="52">
        <v>1.17</v>
      </c>
    </row>
    <row r="18" spans="1:17">
      <c r="A18" s="50" t="s">
        <v>19</v>
      </c>
      <c r="B18" s="51">
        <v>16.213521150869475</v>
      </c>
      <c r="C18" s="51">
        <f>B42</f>
        <v>87.024781461322775</v>
      </c>
      <c r="D18" s="51">
        <f>D42</f>
        <v>173.38721882093967</v>
      </c>
      <c r="E18" s="51">
        <v>32.427928764711147</v>
      </c>
      <c r="F18" s="51">
        <f t="shared" si="0"/>
        <v>37.133550488599347</v>
      </c>
      <c r="G18" s="51">
        <f t="shared" si="1"/>
        <v>48.514851485148512</v>
      </c>
      <c r="H18" s="51">
        <f t="shared" si="2"/>
        <v>71.794871794871796</v>
      </c>
      <c r="I18" s="51">
        <f t="shared" si="3"/>
        <v>103.7037037037037</v>
      </c>
      <c r="J18" s="70">
        <v>114</v>
      </c>
      <c r="K18" s="70">
        <v>196</v>
      </c>
      <c r="L18" s="70">
        <v>308</v>
      </c>
      <c r="M18" s="70">
        <v>448</v>
      </c>
      <c r="N18" s="52">
        <v>3.07</v>
      </c>
      <c r="O18" s="52">
        <v>2.02</v>
      </c>
      <c r="P18" s="52">
        <v>1.43</v>
      </c>
      <c r="Q18" s="52">
        <v>1.08</v>
      </c>
    </row>
    <row r="19" spans="1:17">
      <c r="A19" s="50" t="s">
        <v>17</v>
      </c>
      <c r="B19" s="51">
        <v>34.209007491338234</v>
      </c>
      <c r="C19" s="51">
        <f>B43</f>
        <v>159.52204311953417</v>
      </c>
      <c r="D19" s="51">
        <f>D43</f>
        <v>283.45888635420988</v>
      </c>
      <c r="E19" s="51">
        <v>103.78981128761579</v>
      </c>
      <c r="F19" s="51">
        <f t="shared" si="0"/>
        <v>52.908587257617732</v>
      </c>
      <c r="G19" s="51">
        <f t="shared" si="1"/>
        <v>74.429223744292244</v>
      </c>
      <c r="H19" s="51">
        <f t="shared" si="2"/>
        <v>106.30081300813008</v>
      </c>
      <c r="I19" s="51">
        <f t="shared" si="3"/>
        <v>143.75</v>
      </c>
      <c r="J19" s="70">
        <v>191</v>
      </c>
      <c r="K19" s="70">
        <v>326</v>
      </c>
      <c r="L19" s="70">
        <v>523</v>
      </c>
      <c r="M19" s="70">
        <v>736</v>
      </c>
      <c r="N19" s="52">
        <v>3.61</v>
      </c>
      <c r="O19" s="52">
        <v>2.19</v>
      </c>
      <c r="P19" s="52">
        <v>1.64</v>
      </c>
      <c r="Q19" s="52">
        <v>1.28</v>
      </c>
    </row>
    <row r="20" spans="1:17">
      <c r="A20" s="50" t="s">
        <v>91</v>
      </c>
      <c r="B20" s="51">
        <v>21.392292354642041</v>
      </c>
      <c r="C20" s="51"/>
      <c r="D20" s="51"/>
      <c r="E20" s="51">
        <v>88.988286235886704</v>
      </c>
      <c r="F20" s="51">
        <f t="shared" si="0"/>
        <v>31.876606683804628</v>
      </c>
      <c r="G20" s="51">
        <f t="shared" si="1"/>
        <v>46.184738955823292</v>
      </c>
      <c r="H20" s="51">
        <f t="shared" si="2"/>
        <v>68.139963167587482</v>
      </c>
      <c r="I20" s="51">
        <f t="shared" si="3"/>
        <v>93.198529411764696</v>
      </c>
      <c r="J20" s="70">
        <v>124</v>
      </c>
      <c r="K20" s="70">
        <v>230</v>
      </c>
      <c r="L20" s="70">
        <v>370</v>
      </c>
      <c r="M20" s="70">
        <v>507</v>
      </c>
      <c r="N20" s="52">
        <v>3.89</v>
      </c>
      <c r="O20" s="52">
        <v>2.4900000000000002</v>
      </c>
      <c r="P20" s="52">
        <v>1.81</v>
      </c>
      <c r="Q20" s="52">
        <v>1.36</v>
      </c>
    </row>
    <row r="21" spans="1:17">
      <c r="A21" s="50" t="s">
        <v>12</v>
      </c>
      <c r="B21" s="51">
        <v>19.093172700426095</v>
      </c>
      <c r="C21" s="51">
        <f>B46</f>
        <v>176.9266589057043</v>
      </c>
      <c r="D21" s="51">
        <f>D46</f>
        <v>323.21796794451217</v>
      </c>
      <c r="E21" s="51">
        <v>74.776625157654152</v>
      </c>
      <c r="F21" s="51">
        <f t="shared" si="0"/>
        <v>33.235294117647058</v>
      </c>
      <c r="G21" s="51">
        <f t="shared" si="1"/>
        <v>63.215859030837002</v>
      </c>
      <c r="H21" s="51">
        <f t="shared" si="2"/>
        <v>79.019607843137265</v>
      </c>
      <c r="I21" s="51">
        <f t="shared" si="3"/>
        <v>109.28571428571429</v>
      </c>
      <c r="J21" s="70">
        <v>113</v>
      </c>
      <c r="K21" s="70">
        <v>287</v>
      </c>
      <c r="L21" s="70">
        <v>403</v>
      </c>
      <c r="M21" s="70">
        <v>612</v>
      </c>
      <c r="N21" s="52">
        <v>3.4</v>
      </c>
      <c r="O21" s="52">
        <v>2.27</v>
      </c>
      <c r="P21" s="52">
        <v>1.7</v>
      </c>
      <c r="Q21" s="52">
        <v>1.4</v>
      </c>
    </row>
    <row r="22" spans="1:17">
      <c r="A22" s="50" t="s">
        <v>124</v>
      </c>
      <c r="B22" s="51">
        <v>8.559505213195612</v>
      </c>
      <c r="C22" s="51">
        <f>B47</f>
        <v>196.47398843930637</v>
      </c>
      <c r="D22" s="51">
        <f>D47</f>
        <v>301.90569217804341</v>
      </c>
      <c r="E22" s="51">
        <v>131.81730404487752</v>
      </c>
      <c r="F22" s="51"/>
      <c r="G22" s="51"/>
      <c r="H22" s="51"/>
      <c r="I22" s="51"/>
    </row>
    <row r="23" spans="1:17">
      <c r="C23" s="51"/>
    </row>
    <row r="24" spans="1:17">
      <c r="B24" s="56" t="s">
        <v>146</v>
      </c>
      <c r="C24" s="72"/>
      <c r="D24" s="56" t="s">
        <v>147</v>
      </c>
    </row>
    <row r="25" spans="1:17">
      <c r="B25" s="50">
        <v>1910</v>
      </c>
      <c r="C25" s="51"/>
      <c r="D25" s="50">
        <v>1910</v>
      </c>
    </row>
    <row r="26" spans="1:17">
      <c r="A26" s="50" t="s">
        <v>132</v>
      </c>
      <c r="B26" s="51">
        <v>308.02803728384828</v>
      </c>
      <c r="C26" s="51"/>
      <c r="D26" s="51">
        <v>444.38625700015132</v>
      </c>
    </row>
    <row r="27" spans="1:17">
      <c r="A27" s="50" t="s">
        <v>133</v>
      </c>
      <c r="B27" s="51">
        <v>364.46360266688771</v>
      </c>
      <c r="C27" s="51"/>
      <c r="D27" s="51">
        <v>515.11210303796724</v>
      </c>
    </row>
    <row r="28" spans="1:17">
      <c r="A28" s="50" t="s">
        <v>134</v>
      </c>
      <c r="B28" s="51">
        <v>144.62428562773886</v>
      </c>
      <c r="C28" s="51"/>
      <c r="D28" s="51">
        <v>216.10064460505311</v>
      </c>
    </row>
    <row r="29" spans="1:17">
      <c r="A29" s="50" t="s">
        <v>135</v>
      </c>
      <c r="B29" s="51">
        <v>83.528547348402995</v>
      </c>
      <c r="C29" s="51"/>
      <c r="D29" s="51">
        <v>159.04565295652958</v>
      </c>
    </row>
    <row r="30" spans="1:17">
      <c r="A30" s="50" t="s">
        <v>37</v>
      </c>
      <c r="B30" s="51">
        <v>139.77834476160103</v>
      </c>
      <c r="C30" s="51"/>
      <c r="D30" s="51">
        <v>223.8227116729658</v>
      </c>
      <c r="G30" s="50" t="s">
        <v>148</v>
      </c>
    </row>
    <row r="31" spans="1:17">
      <c r="A31" s="50" t="s">
        <v>35</v>
      </c>
      <c r="B31" s="51">
        <v>163.41673182173574</v>
      </c>
      <c r="C31" s="51"/>
      <c r="D31" s="51">
        <v>272.44043944639776</v>
      </c>
    </row>
    <row r="32" spans="1:17">
      <c r="A32" s="50" t="s">
        <v>136</v>
      </c>
      <c r="B32" s="51">
        <v>136.81906614785993</v>
      </c>
      <c r="C32" s="51"/>
      <c r="D32" s="51">
        <v>240.59767891682787</v>
      </c>
    </row>
    <row r="33" spans="1:4">
      <c r="A33" s="50" t="s">
        <v>31</v>
      </c>
      <c r="B33" s="51">
        <v>97.890694568121106</v>
      </c>
      <c r="C33" s="51"/>
      <c r="D33" s="51">
        <v>193.76123854216917</v>
      </c>
    </row>
    <row r="34" spans="1:4">
      <c r="A34" s="50" t="s">
        <v>137</v>
      </c>
      <c r="B34" s="51">
        <v>301.99244966442956</v>
      </c>
      <c r="C34" s="51"/>
      <c r="D34" s="51">
        <v>452.93469842191888</v>
      </c>
    </row>
    <row r="35" spans="1:4">
      <c r="A35" s="50" t="s">
        <v>138</v>
      </c>
      <c r="B35" s="51">
        <v>91.489599642138231</v>
      </c>
      <c r="C35" s="51"/>
      <c r="D35" s="51">
        <v>189.66874330117898</v>
      </c>
    </row>
    <row r="36" spans="1:4">
      <c r="A36" s="50" t="s">
        <v>139</v>
      </c>
      <c r="B36" s="51">
        <v>152.46809535275705</v>
      </c>
      <c r="C36" s="51"/>
      <c r="D36" s="51">
        <v>271.67609618104672</v>
      </c>
    </row>
    <row r="37" spans="1:4">
      <c r="A37" s="50" t="s">
        <v>29</v>
      </c>
      <c r="B37" s="51">
        <v>214.58688764318791</v>
      </c>
      <c r="C37" s="51"/>
      <c r="D37" s="51">
        <v>358.93026268141176</v>
      </c>
    </row>
    <row r="38" spans="1:4">
      <c r="A38" s="50" t="s">
        <v>106</v>
      </c>
      <c r="B38" s="51">
        <v>165.11220697541452</v>
      </c>
      <c r="C38" s="51"/>
      <c r="D38" s="51">
        <v>289.80293162215361</v>
      </c>
    </row>
    <row r="39" spans="1:4">
      <c r="A39" s="50" t="s">
        <v>140</v>
      </c>
      <c r="B39" s="51">
        <v>170.71799307958477</v>
      </c>
      <c r="C39" s="51"/>
      <c r="D39" s="51">
        <v>239.90922926405045</v>
      </c>
    </row>
    <row r="40" spans="1:4">
      <c r="A40" s="50" t="s">
        <v>26</v>
      </c>
      <c r="B40" s="51">
        <v>99.931798531788871</v>
      </c>
      <c r="C40" s="51"/>
      <c r="D40" s="51">
        <v>209.05365371955236</v>
      </c>
    </row>
    <row r="41" spans="1:4">
      <c r="A41" s="50" t="s">
        <v>23</v>
      </c>
      <c r="B41" s="51">
        <v>130.65167664379229</v>
      </c>
      <c r="C41" s="51"/>
      <c r="D41" s="51">
        <v>228.80152998634352</v>
      </c>
    </row>
    <row r="42" spans="1:4">
      <c r="A42" s="50" t="s">
        <v>20</v>
      </c>
      <c r="B42" s="51">
        <v>87.024781461322775</v>
      </c>
      <c r="C42" s="51"/>
      <c r="D42" s="51">
        <v>173.38721882093967</v>
      </c>
    </row>
    <row r="43" spans="1:4">
      <c r="A43" s="50" t="s">
        <v>141</v>
      </c>
      <c r="B43" s="51">
        <v>159.52204311953417</v>
      </c>
      <c r="C43" s="51"/>
      <c r="D43" s="51">
        <v>283.45888635420988</v>
      </c>
    </row>
    <row r="44" spans="1:4">
      <c r="A44" s="50" t="s">
        <v>142</v>
      </c>
      <c r="B44" s="51"/>
      <c r="C44" s="51"/>
      <c r="D44" s="51"/>
    </row>
    <row r="45" spans="1:4">
      <c r="A45" s="50" t="s">
        <v>143</v>
      </c>
      <c r="B45" s="51"/>
      <c r="C45" s="51"/>
      <c r="D45" s="51"/>
    </row>
    <row r="46" spans="1:4">
      <c r="A46" s="50" t="s">
        <v>144</v>
      </c>
      <c r="B46" s="51">
        <v>176.9266589057043</v>
      </c>
      <c r="D46" s="51">
        <v>323.21796794451217</v>
      </c>
    </row>
    <row r="47" spans="1:4">
      <c r="A47" s="50" t="s">
        <v>125</v>
      </c>
      <c r="B47" s="51">
        <v>196.47398843930637</v>
      </c>
      <c r="D47" s="51">
        <v>301.90569217804341</v>
      </c>
    </row>
    <row r="48" spans="1:4">
      <c r="A48" s="50" t="s">
        <v>145</v>
      </c>
      <c r="B48" s="51">
        <v>172.39110556493864</v>
      </c>
      <c r="D48" s="51">
        <v>293.63709799864165</v>
      </c>
    </row>
  </sheetData>
  <sheetCalcPr fullCalcOnLoad="1"/>
  <mergeCells count="6">
    <mergeCell ref="F4:I4"/>
    <mergeCell ref="F3:I3"/>
    <mergeCell ref="N3:Q3"/>
    <mergeCell ref="J3:M3"/>
    <mergeCell ref="N4:Q4"/>
    <mergeCell ref="J4:M4"/>
  </mergeCells>
  <phoneticPr fontId="1" type="noConversion"/>
  <pageMargins left="0.75" right="0.75" top="1" bottom="1" header="0.5" footer="0.5"/>
  <headerFooter alignWithMargins="0"/>
  <drawing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BC96"/>
  <sheetViews>
    <sheetView zoomScale="85" workbookViewId="0">
      <pane xSplit="1" ySplit="8" topLeftCell="U9" activePane="bottomRight" state="frozen"/>
      <selection pane="topRight" activeCell="B1" sqref="B1"/>
      <selection pane="bottomLeft" activeCell="A7" sqref="A7"/>
      <selection pane="bottomRight" activeCell="X2" sqref="X2"/>
    </sheetView>
  </sheetViews>
  <sheetFormatPr baseColWidth="10" defaultColWidth="8.7109375" defaultRowHeight="15"/>
  <cols>
    <col min="1" max="1" width="14.42578125" style="50" customWidth="1"/>
    <col min="2" max="26" width="10.5703125" style="50" customWidth="1"/>
    <col min="27" max="27" width="3.42578125" style="50" customWidth="1"/>
    <col min="28" max="16384" width="8.7109375" style="50"/>
  </cols>
  <sheetData>
    <row r="1" spans="1:55" ht="17">
      <c r="U1" s="73" t="s">
        <v>48</v>
      </c>
    </row>
    <row r="3" spans="1:55">
      <c r="A3" s="55" t="s">
        <v>188</v>
      </c>
    </row>
    <row r="4" spans="1:55">
      <c r="A4" s="56" t="s">
        <v>79</v>
      </c>
      <c r="B4" s="50" t="s">
        <v>127</v>
      </c>
      <c r="C4" s="50" t="s">
        <v>128</v>
      </c>
      <c r="D4" s="50" t="s">
        <v>37</v>
      </c>
      <c r="E4" s="50" t="s">
        <v>195</v>
      </c>
      <c r="F4" s="50" t="s">
        <v>216</v>
      </c>
      <c r="G4" s="50" t="s">
        <v>129</v>
      </c>
      <c r="H4" s="50" t="s">
        <v>217</v>
      </c>
      <c r="I4" s="50" t="s">
        <v>88</v>
      </c>
      <c r="J4" s="50" t="s">
        <v>27</v>
      </c>
      <c r="K4" s="50" t="s">
        <v>130</v>
      </c>
      <c r="L4" s="50" t="s">
        <v>89</v>
      </c>
      <c r="M4" s="50" t="s">
        <v>90</v>
      </c>
      <c r="N4" s="50" t="s">
        <v>19</v>
      </c>
      <c r="O4" s="50" t="s">
        <v>17</v>
      </c>
      <c r="P4" s="50" t="s">
        <v>91</v>
      </c>
      <c r="Q4" s="50" t="s">
        <v>12</v>
      </c>
      <c r="R4" s="50" t="s">
        <v>124</v>
      </c>
      <c r="S4" s="50" t="s">
        <v>150</v>
      </c>
      <c r="T4" s="50" t="s">
        <v>118</v>
      </c>
      <c r="U4" s="50" t="s">
        <v>117</v>
      </c>
      <c r="V4" s="50" t="s">
        <v>116</v>
      </c>
      <c r="W4" s="50" t="s">
        <v>115</v>
      </c>
      <c r="X4" s="50" t="s">
        <v>112</v>
      </c>
      <c r="Y4" s="50" t="s">
        <v>110</v>
      </c>
      <c r="Z4" s="50" t="s">
        <v>108</v>
      </c>
      <c r="AE4" s="50" t="str">
        <f>B4</f>
        <v>Vienna (1873-1890 borders)</v>
      </c>
      <c r="AF4" s="50" t="str">
        <f t="shared" ref="AF4:BC4" si="0">C4</f>
        <v>Linz (1873 - 1912 borders)</v>
      </c>
      <c r="AG4" s="50" t="str">
        <f t="shared" si="0"/>
        <v>Salzburg</v>
      </c>
      <c r="AH4" s="50" t="str">
        <f t="shared" si="0"/>
        <v>Graz</v>
      </c>
      <c r="AI4" s="50" t="str">
        <f t="shared" si="0"/>
        <v>Klagenfurt</v>
      </c>
      <c r="AJ4" s="50" t="str">
        <f t="shared" si="0"/>
        <v>Innsbruck (1904 borders)</v>
      </c>
      <c r="AK4" s="50" t="str">
        <f t="shared" si="0"/>
        <v>Laibach</v>
      </c>
      <c r="AL4" s="50" t="str">
        <f t="shared" si="0"/>
        <v>Trieste</v>
      </c>
      <c r="AM4" s="50" t="str">
        <f t="shared" si="0"/>
        <v>Gorz</v>
      </c>
      <c r="AN4" s="50" t="str">
        <f t="shared" si="0"/>
        <v>Prague (1884 - 1900 borders)</v>
      </c>
      <c r="AO4" s="50" t="str">
        <f t="shared" si="0"/>
        <v>Brno</v>
      </c>
      <c r="AP4" s="50" t="str">
        <f t="shared" si="0"/>
        <v>Olomouc</v>
      </c>
      <c r="AQ4" s="50" t="str">
        <f t="shared" si="0"/>
        <v>Troppau</v>
      </c>
      <c r="AR4" s="50" t="str">
        <f t="shared" si="0"/>
        <v>Lemberg</v>
      </c>
      <c r="AS4" s="50" t="str">
        <f t="shared" si="0"/>
        <v>Krakow</v>
      </c>
      <c r="AT4" s="50" t="str">
        <f t="shared" si="0"/>
        <v>Czernowitz</v>
      </c>
      <c r="AU4" s="50" t="str">
        <f t="shared" si="0"/>
        <v>Zara</v>
      </c>
      <c r="AV4" s="50" t="str">
        <f t="shared" si="0"/>
        <v>Budapest</v>
      </c>
      <c r="AW4" s="50" t="str">
        <f t="shared" si="0"/>
        <v>Pressburg</v>
      </c>
      <c r="AX4" s="50" t="str">
        <f t="shared" si="0"/>
        <v>Odenburg</v>
      </c>
      <c r="AY4" s="50" t="str">
        <f t="shared" si="0"/>
        <v>Kaschau</v>
      </c>
      <c r="AZ4" s="50" t="str">
        <f t="shared" si="0"/>
        <v>Grosswardein</v>
      </c>
      <c r="BA4" s="50" t="str">
        <f t="shared" si="0"/>
        <v>Agram</v>
      </c>
      <c r="BB4" s="50" t="str">
        <f t="shared" si="0"/>
        <v>Temesvar</v>
      </c>
      <c r="BC4" s="50" t="str">
        <f t="shared" si="0"/>
        <v>Hermannstadt</v>
      </c>
    </row>
    <row r="5" spans="1:55">
      <c r="A5" s="57" t="s">
        <v>80</v>
      </c>
      <c r="B5" s="50" t="s">
        <v>86</v>
      </c>
      <c r="C5" s="50" t="s">
        <v>86</v>
      </c>
      <c r="D5" s="50" t="s">
        <v>86</v>
      </c>
      <c r="E5" s="50" t="s">
        <v>86</v>
      </c>
      <c r="F5" s="50" t="s">
        <v>86</v>
      </c>
      <c r="G5" s="50" t="s">
        <v>86</v>
      </c>
      <c r="H5" s="50" t="s">
        <v>86</v>
      </c>
      <c r="I5" s="50" t="s">
        <v>86</v>
      </c>
      <c r="J5" s="50" t="s">
        <v>86</v>
      </c>
      <c r="K5" s="50" t="s">
        <v>86</v>
      </c>
      <c r="L5" s="50" t="s">
        <v>86</v>
      </c>
      <c r="M5" s="50" t="s">
        <v>86</v>
      </c>
      <c r="N5" s="50" t="s">
        <v>86</v>
      </c>
      <c r="O5" s="50" t="s">
        <v>86</v>
      </c>
      <c r="P5" s="50" t="s">
        <v>86</v>
      </c>
      <c r="Q5" s="50" t="s">
        <v>86</v>
      </c>
      <c r="R5" s="50" t="s">
        <v>86</v>
      </c>
      <c r="S5" s="50" t="s">
        <v>86</v>
      </c>
      <c r="T5" s="50" t="s">
        <v>86</v>
      </c>
      <c r="U5" s="50" t="s">
        <v>86</v>
      </c>
      <c r="V5" s="50" t="s">
        <v>86</v>
      </c>
      <c r="W5" s="50" t="s">
        <v>86</v>
      </c>
      <c r="X5" s="50" t="s">
        <v>86</v>
      </c>
      <c r="Y5" s="50" t="s">
        <v>86</v>
      </c>
      <c r="Z5" s="50" t="s">
        <v>86</v>
      </c>
    </row>
    <row r="6" spans="1:55">
      <c r="A6" s="54" t="s">
        <v>81</v>
      </c>
      <c r="B6" s="50" t="s">
        <v>85</v>
      </c>
      <c r="C6" s="50" t="s">
        <v>85</v>
      </c>
      <c r="D6" s="50" t="s">
        <v>85</v>
      </c>
      <c r="E6" s="50" t="s">
        <v>85</v>
      </c>
      <c r="F6" s="50" t="s">
        <v>85</v>
      </c>
      <c r="G6" s="50" t="s">
        <v>85</v>
      </c>
      <c r="H6" s="50" t="s">
        <v>85</v>
      </c>
      <c r="I6" s="50" t="s">
        <v>85</v>
      </c>
      <c r="J6" s="50" t="s">
        <v>85</v>
      </c>
      <c r="K6" s="50" t="s">
        <v>85</v>
      </c>
      <c r="L6" s="50" t="s">
        <v>85</v>
      </c>
      <c r="M6" s="50" t="s">
        <v>85</v>
      </c>
      <c r="N6" s="50" t="s">
        <v>85</v>
      </c>
      <c r="O6" s="50" t="s">
        <v>85</v>
      </c>
      <c r="P6" s="50" t="s">
        <v>85</v>
      </c>
      <c r="Q6" s="50" t="s">
        <v>85</v>
      </c>
      <c r="R6" s="50" t="s">
        <v>85</v>
      </c>
      <c r="S6" s="50" t="s">
        <v>85</v>
      </c>
      <c r="T6" s="50" t="s">
        <v>85</v>
      </c>
      <c r="U6" s="50" t="s">
        <v>85</v>
      </c>
      <c r="V6" s="50" t="s">
        <v>85</v>
      </c>
      <c r="W6" s="50" t="s">
        <v>85</v>
      </c>
      <c r="X6" s="50" t="s">
        <v>85</v>
      </c>
      <c r="Y6" s="50" t="s">
        <v>85</v>
      </c>
      <c r="Z6" s="50" t="s">
        <v>85</v>
      </c>
    </row>
    <row r="7" spans="1:55">
      <c r="A7" s="54" t="s">
        <v>82</v>
      </c>
      <c r="B7" s="50" t="s">
        <v>84</v>
      </c>
      <c r="C7" s="50" t="s">
        <v>84</v>
      </c>
      <c r="D7" s="50" t="s">
        <v>84</v>
      </c>
      <c r="E7" s="50" t="s">
        <v>84</v>
      </c>
      <c r="F7" s="50" t="s">
        <v>84</v>
      </c>
      <c r="G7" s="50" t="s">
        <v>84</v>
      </c>
      <c r="H7" s="50" t="s">
        <v>84</v>
      </c>
      <c r="I7" s="50" t="s">
        <v>84</v>
      </c>
      <c r="J7" s="50" t="s">
        <v>84</v>
      </c>
      <c r="K7" s="50" t="s">
        <v>84</v>
      </c>
      <c r="L7" s="50" t="s">
        <v>84</v>
      </c>
      <c r="M7" s="50" t="s">
        <v>84</v>
      </c>
      <c r="N7" s="50" t="s">
        <v>84</v>
      </c>
      <c r="O7" s="50" t="s">
        <v>84</v>
      </c>
      <c r="P7" s="50" t="s">
        <v>84</v>
      </c>
      <c r="Q7" s="50" t="s">
        <v>84</v>
      </c>
      <c r="R7" s="50" t="s">
        <v>84</v>
      </c>
      <c r="S7" s="50" t="s">
        <v>84</v>
      </c>
      <c r="T7" s="50" t="s">
        <v>84</v>
      </c>
      <c r="U7" s="50" t="s">
        <v>84</v>
      </c>
      <c r="V7" s="50" t="s">
        <v>84</v>
      </c>
      <c r="W7" s="50" t="s">
        <v>84</v>
      </c>
      <c r="X7" s="50" t="s">
        <v>84</v>
      </c>
      <c r="Y7" s="50" t="s">
        <v>84</v>
      </c>
      <c r="Z7" s="50" t="s">
        <v>84</v>
      </c>
    </row>
    <row r="8" spans="1:55">
      <c r="A8" s="54" t="s">
        <v>83</v>
      </c>
      <c r="B8" s="50" t="s">
        <v>214</v>
      </c>
      <c r="C8" s="50" t="s">
        <v>214</v>
      </c>
      <c r="D8" s="50" t="s">
        <v>214</v>
      </c>
      <c r="E8" s="50" t="s">
        <v>214</v>
      </c>
      <c r="F8" s="50" t="s">
        <v>214</v>
      </c>
      <c r="G8" s="50" t="s">
        <v>214</v>
      </c>
      <c r="H8" s="50" t="s">
        <v>214</v>
      </c>
      <c r="I8" s="50" t="s">
        <v>214</v>
      </c>
      <c r="J8" s="50" t="s">
        <v>214</v>
      </c>
      <c r="K8" s="50" t="s">
        <v>214</v>
      </c>
      <c r="L8" s="50" t="s">
        <v>214</v>
      </c>
      <c r="M8" s="50" t="s">
        <v>214</v>
      </c>
      <c r="N8" s="50" t="s">
        <v>214</v>
      </c>
      <c r="O8" s="50" t="s">
        <v>214</v>
      </c>
      <c r="P8" s="50" t="s">
        <v>214</v>
      </c>
      <c r="Q8" s="50" t="s">
        <v>214</v>
      </c>
      <c r="R8" s="50" t="s">
        <v>214</v>
      </c>
      <c r="S8" s="50" t="s">
        <v>214</v>
      </c>
      <c r="T8" s="50" t="s">
        <v>214</v>
      </c>
      <c r="U8" s="50" t="s">
        <v>214</v>
      </c>
      <c r="V8" s="50" t="s">
        <v>214</v>
      </c>
      <c r="W8" s="50" t="s">
        <v>214</v>
      </c>
      <c r="X8" s="50" t="s">
        <v>214</v>
      </c>
      <c r="Y8" s="50" t="s">
        <v>214</v>
      </c>
      <c r="Z8" s="50" t="s">
        <v>214</v>
      </c>
      <c r="AB8" s="50" t="s">
        <v>149</v>
      </c>
    </row>
    <row r="9" spans="1:55">
      <c r="A9" s="50">
        <v>1827</v>
      </c>
      <c r="B9" s="51">
        <f>Definitive!$G9</f>
        <v>70</v>
      </c>
      <c r="C9" s="51">
        <f>Definitive!$N9</f>
        <v>21.941159254916307</v>
      </c>
      <c r="D9" s="51">
        <f>Definitive!$R9</f>
        <v>11.088320574944953</v>
      </c>
      <c r="E9" s="51">
        <f>Definitive!$V9</f>
        <v>29.989306598543408</v>
      </c>
      <c r="F9" s="51">
        <f>Definitive!$Z9</f>
        <v>16.826321148869951</v>
      </c>
      <c r="G9" s="51">
        <f>Definitive!$AB9</f>
        <v>27.890055136645369</v>
      </c>
      <c r="H9" s="51">
        <f>Definitive!$AF9</f>
        <v>22.328420248590653</v>
      </c>
      <c r="I9" s="51">
        <f>Definitive!$AJ9</f>
        <v>64.44536156555364</v>
      </c>
      <c r="J9" s="51">
        <f>Definitive!$AN9</f>
        <v>16.598792053859341</v>
      </c>
      <c r="K9" s="51">
        <f>Definitive!$AV9</f>
        <v>33.26655799180638</v>
      </c>
      <c r="L9" s="51">
        <f>Definitive!$BC9</f>
        <v>36.844728322090049</v>
      </c>
      <c r="M9" s="51">
        <f>Definitive!$BG9</f>
        <v>15.529939963169012</v>
      </c>
      <c r="N9" s="51">
        <f>Definitive!$BK9</f>
        <v>16.602733835096338</v>
      </c>
      <c r="O9" s="51">
        <f>Definitive!$BO9</f>
        <v>33.951335906384415</v>
      </c>
      <c r="P9" s="51">
        <f>Definitive!$BS9</f>
        <v>22.255200869139056</v>
      </c>
      <c r="Q9" s="51">
        <f>Definitive!$BU9</f>
        <v>19.087862436285757</v>
      </c>
      <c r="R9" s="51">
        <f>Definitive!$BY9</f>
        <v>8.1487474138328402</v>
      </c>
      <c r="S9" s="52">
        <f>Definitive!$CB9</f>
        <v>60.388120364235021</v>
      </c>
      <c r="T9" s="51">
        <f>Definitive!$CD9</f>
        <v>29.989306598543408</v>
      </c>
      <c r="U9" s="51">
        <f>Definitive!$CG9</f>
        <v>26.987625883547057</v>
      </c>
      <c r="V9" s="51">
        <f>Definitive!$CI9</f>
        <v>21.941159254916307</v>
      </c>
      <c r="W9" s="51">
        <f>Definitive!$CK9</f>
        <v>21.941159254916307</v>
      </c>
      <c r="X9" s="51">
        <f>Definitive!$CN9</f>
        <v>33.789385252571115</v>
      </c>
      <c r="Y9" s="51">
        <f>Definitive!$CQ9</f>
        <v>43.882318509832615</v>
      </c>
      <c r="Z9" s="51">
        <f>Definitive!$CT9</f>
        <v>28.084683846292876</v>
      </c>
      <c r="AB9" s="53">
        <f>STDEV(B9:R9)/AVERAGE(B9:R9)</f>
        <v>0.6198018005528193</v>
      </c>
      <c r="AC9" s="53">
        <f>STDEV(B9:H9,K9:M9,O9,Q9:R9)/AVERAGE(B9:H9,K9:M9,O9,Q9:R9)</f>
        <v>0.59210343270566257</v>
      </c>
      <c r="AE9" s="51">
        <f t="shared" ref="AE9:AT10" si="1">B9/AVERAGE(B$80:B$84)</f>
        <v>0.40745052386495922</v>
      </c>
      <c r="AF9" s="51">
        <f t="shared" si="1"/>
        <v>0.31748179087621642</v>
      </c>
      <c r="AG9" s="51">
        <f t="shared" si="1"/>
        <v>0.14318157657951097</v>
      </c>
      <c r="AH9" s="51">
        <f t="shared" si="1"/>
        <v>0.29342139193277411</v>
      </c>
      <c r="AI9" s="51">
        <f t="shared" si="1"/>
        <v>0.22853712996758016</v>
      </c>
      <c r="AJ9" s="51">
        <f t="shared" si="1"/>
        <v>0.29342139193277406</v>
      </c>
      <c r="AK9" s="51">
        <f t="shared" si="1"/>
        <v>0.35166576999589672</v>
      </c>
      <c r="AL9" s="51">
        <f t="shared" si="1"/>
        <v>0.507146285424671</v>
      </c>
      <c r="AM9" s="51">
        <f t="shared" si="1"/>
        <v>0.29511782380643314</v>
      </c>
      <c r="AN9" s="51">
        <f t="shared" si="1"/>
        <v>0.20969915879676168</v>
      </c>
      <c r="AO9" s="51">
        <f t="shared" si="1"/>
        <v>0.36531044159320386</v>
      </c>
      <c r="AP9" s="51">
        <f t="shared" si="1"/>
        <v>0.1782708984142152</v>
      </c>
      <c r="AQ9" s="51">
        <f t="shared" si="1"/>
        <v>0.6037361028534074</v>
      </c>
      <c r="AR9" s="51">
        <f t="shared" si="1"/>
        <v>0.41342076271850076</v>
      </c>
      <c r="AS9" s="51">
        <f t="shared" si="1"/>
        <v>0.33957797594259781</v>
      </c>
      <c r="AT9" s="51">
        <f t="shared" si="1"/>
        <v>0.33658666180533836</v>
      </c>
      <c r="AU9" s="51">
        <f t="shared" ref="AU9:BC10" si="2">R9/AVERAGE(R$80:R$84)</f>
        <v>0.10230783638165403</v>
      </c>
      <c r="AV9" s="51">
        <f t="shared" si="2"/>
        <v>0.46469692822506281</v>
      </c>
      <c r="AW9" s="51">
        <f t="shared" si="2"/>
        <v>0.29342139193277411</v>
      </c>
      <c r="AX9" s="51">
        <f t="shared" si="2"/>
        <v>0.31748179087621642</v>
      </c>
      <c r="AY9" s="51">
        <f t="shared" si="2"/>
        <v>0.31748179087621642</v>
      </c>
      <c r="AZ9" s="51">
        <f t="shared" si="2"/>
        <v>0.31748179087621642</v>
      </c>
      <c r="BA9" s="51">
        <f t="shared" si="2"/>
        <v>0.31748179087621642</v>
      </c>
      <c r="BB9" s="51">
        <f t="shared" si="2"/>
        <v>0.31748179087621642</v>
      </c>
      <c r="BC9" s="51">
        <f t="shared" si="2"/>
        <v>0.31748179087621642</v>
      </c>
    </row>
    <row r="10" spans="1:55">
      <c r="A10" s="50">
        <v>1828</v>
      </c>
      <c r="B10" s="51">
        <f>Definitive!$G10</f>
        <v>71</v>
      </c>
      <c r="C10" s="51">
        <f>Definitive!$N10</f>
        <v>21.966009375688092</v>
      </c>
      <c r="D10" s="51">
        <f>Definitive!$R10</f>
        <v>11.222540417591743</v>
      </c>
      <c r="E10" s="51">
        <f>Definitive!$V10</f>
        <v>30.573251918950131</v>
      </c>
      <c r="F10" s="51">
        <f>Definitive!$Z10</f>
        <v>16.921353323646361</v>
      </c>
      <c r="G10" s="51">
        <f>Definitive!$AB10</f>
        <v>28.433124284623624</v>
      </c>
      <c r="H10" s="51">
        <f>Definitive!$AF10</f>
        <v>22.322435677317369</v>
      </c>
      <c r="I10" s="51">
        <f>Definitive!$AJ10</f>
        <v>62.793726618492677</v>
      </c>
      <c r="J10" s="51">
        <f>Definitive!$AN10</f>
        <v>16.634217418829721</v>
      </c>
      <c r="K10" s="51">
        <f>Definitive!$AV10</f>
        <v>32.808579274861373</v>
      </c>
      <c r="L10" s="51">
        <f>Definitive!$BC10</f>
        <v>37.449643316107689</v>
      </c>
      <c r="M10" s="51">
        <f>Definitive!$BG10</f>
        <v>15.670840783213064</v>
      </c>
      <c r="N10" s="51">
        <f>Definitive!$BK10</f>
        <v>16.475909931303939</v>
      </c>
      <c r="O10" s="51">
        <f>Definitive!$BO10</f>
        <v>33.17397287891302</v>
      </c>
      <c r="P10" s="51">
        <f>Definitive!$BS10</f>
        <v>22.643217596355179</v>
      </c>
      <c r="Q10" s="51">
        <f>Definitive!$BU10</f>
        <v>19.094199498433326</v>
      </c>
      <c r="R10" s="51">
        <f>Definitive!$BY10</f>
        <v>8.2854102190866872</v>
      </c>
      <c r="S10" s="52">
        <f>Definitive!$CB10</f>
        <v>61.140655510773009</v>
      </c>
      <c r="T10" s="51">
        <f>Definitive!$CD10</f>
        <v>30.573251918950131</v>
      </c>
      <c r="U10" s="51">
        <f>Definitive!$CG10</f>
        <v>27.018191532096353</v>
      </c>
      <c r="V10" s="51">
        <f>Definitive!$CI10</f>
        <v>21.966009375688092</v>
      </c>
      <c r="W10" s="51">
        <f>Definitive!$CK10</f>
        <v>21.966009375688092</v>
      </c>
      <c r="X10" s="51">
        <f>Definitive!$CN10</f>
        <v>33.827654438559662</v>
      </c>
      <c r="Y10" s="51">
        <f>Definitive!$CQ10</f>
        <v>43.932018751376184</v>
      </c>
      <c r="Z10" s="51">
        <f>Definitive!$CT10</f>
        <v>28.116492000880758</v>
      </c>
      <c r="AB10" s="53">
        <f>STDEV(B10:R10)/AVERAGE(B10:R10)</f>
        <v>0.61560083255886677</v>
      </c>
      <c r="AC10" s="53">
        <f>STDEV(B10:H10,K10:M10,O10,Q10:R10)/AVERAGE(B10:H10,K10:M10,O10,Q10:R10)</f>
        <v>0.5959634865404253</v>
      </c>
      <c r="AE10" s="51">
        <f t="shared" si="1"/>
        <v>0.41327124563445866</v>
      </c>
      <c r="AF10" s="51">
        <f t="shared" si="1"/>
        <v>0.3178413644408789</v>
      </c>
      <c r="AG10" s="51">
        <f t="shared" si="1"/>
        <v>0.14491473432405216</v>
      </c>
      <c r="AH10" s="51">
        <f t="shared" si="1"/>
        <v>0.29913483009325137</v>
      </c>
      <c r="AI10" s="51">
        <f t="shared" si="1"/>
        <v>0.22982786846507025</v>
      </c>
      <c r="AJ10" s="51">
        <f t="shared" si="1"/>
        <v>0.29913483009325131</v>
      </c>
      <c r="AK10" s="51">
        <f t="shared" si="1"/>
        <v>0.35157151483402299</v>
      </c>
      <c r="AL10" s="51">
        <f t="shared" si="1"/>
        <v>0.49414891047119952</v>
      </c>
      <c r="AM10" s="51">
        <f t="shared" si="1"/>
        <v>0.29574766823027338</v>
      </c>
      <c r="AN10" s="51">
        <f t="shared" si="1"/>
        <v>0.20681224300241222</v>
      </c>
      <c r="AO10" s="51">
        <f t="shared" si="1"/>
        <v>0.37130809101700069</v>
      </c>
      <c r="AP10" s="51">
        <f t="shared" si="1"/>
        <v>0.17988832358367007</v>
      </c>
      <c r="AQ10" s="51">
        <f t="shared" si="1"/>
        <v>0.59912432203557475</v>
      </c>
      <c r="AR10" s="51">
        <f t="shared" si="1"/>
        <v>0.40395491970682845</v>
      </c>
      <c r="AS10" s="51">
        <f t="shared" si="1"/>
        <v>0.34549847675652817</v>
      </c>
      <c r="AT10" s="51">
        <f t="shared" si="1"/>
        <v>0.33669840666943845</v>
      </c>
      <c r="AU10" s="51">
        <f t="shared" si="2"/>
        <v>0.10402364314425339</v>
      </c>
      <c r="AV10" s="51">
        <f t="shared" si="2"/>
        <v>0.47048781505625337</v>
      </c>
      <c r="AW10" s="51">
        <f t="shared" si="2"/>
        <v>0.29913483009325137</v>
      </c>
      <c r="AX10" s="51">
        <f t="shared" si="2"/>
        <v>0.31784136444087885</v>
      </c>
      <c r="AY10" s="51">
        <f t="shared" si="2"/>
        <v>0.3178413644408789</v>
      </c>
      <c r="AZ10" s="51">
        <f t="shared" si="2"/>
        <v>0.3178413644408789</v>
      </c>
      <c r="BA10" s="51">
        <f t="shared" si="2"/>
        <v>0.31784136444087885</v>
      </c>
      <c r="BB10" s="51">
        <f t="shared" si="2"/>
        <v>0.3178413644408789</v>
      </c>
      <c r="BC10" s="51">
        <f t="shared" si="2"/>
        <v>0.31784136444087879</v>
      </c>
    </row>
    <row r="11" spans="1:55">
      <c r="A11" s="54">
        <v>1829</v>
      </c>
      <c r="B11" s="51">
        <f>Definitive!$G11</f>
        <v>69</v>
      </c>
      <c r="C11" s="51">
        <f>Definitive!$N11</f>
        <v>21.985682292961268</v>
      </c>
      <c r="D11" s="51">
        <f>Definitive!$R11</f>
        <v>11.355696355627369</v>
      </c>
      <c r="E11" s="51">
        <f>Definitive!$V11</f>
        <v>29.86395198888999</v>
      </c>
      <c r="F11" s="51">
        <f>Definitive!$Z11</f>
        <v>17.012894236985549</v>
      </c>
      <c r="G11" s="51">
        <f>Definitive!$AB11</f>
        <v>27.773475349667692</v>
      </c>
      <c r="H11" s="51">
        <f>Definitive!$AF11</f>
        <v>22.311170298998043</v>
      </c>
      <c r="I11" s="51">
        <f>Definitive!$AJ11</f>
        <v>64.254241047326744</v>
      </c>
      <c r="J11" s="51">
        <f>Definitive!$AN11</f>
        <v>16.665772587043008</v>
      </c>
      <c r="K11" s="51">
        <f>Definitive!$AV11</f>
        <v>33.980356263267169</v>
      </c>
      <c r="L11" s="51">
        <f>Definitive!$BC11</f>
        <v>36.471233012597956</v>
      </c>
      <c r="M11" s="51">
        <f>Definitive!$BG11</f>
        <v>15.809276957864673</v>
      </c>
      <c r="N11" s="51">
        <f>Definitive!$BK11</f>
        <v>16.34618466570781</v>
      </c>
      <c r="O11" s="51">
        <f>Definitive!$BO11</f>
        <v>34.040744516694161</v>
      </c>
      <c r="P11" s="51">
        <f>Definitive!$BS11</f>
        <v>22.073703005654203</v>
      </c>
      <c r="Q11" s="51">
        <f>Definitive!$BU11</f>
        <v>19.096017475620901</v>
      </c>
      <c r="R11" s="51">
        <f>Definitive!$BY11</f>
        <v>8.42237091149536</v>
      </c>
      <c r="S11" s="52">
        <f>Definitive!$CB11</f>
        <v>59.311526634262478</v>
      </c>
      <c r="T11" s="51">
        <f>Definitive!$CD11</f>
        <v>29.86395198888999</v>
      </c>
      <c r="U11" s="51">
        <f>Definitive!$CG11</f>
        <v>27.042389220342361</v>
      </c>
      <c r="V11" s="51">
        <f>Definitive!$CI11</f>
        <v>21.985682292961268</v>
      </c>
      <c r="W11" s="51">
        <f>Definitive!$CK11</f>
        <v>21.985682292961268</v>
      </c>
      <c r="X11" s="51">
        <f>Definitive!$CN11</f>
        <v>33.857950731160351</v>
      </c>
      <c r="Y11" s="51">
        <f>Definitive!$CQ11</f>
        <v>43.971364585922537</v>
      </c>
      <c r="Z11" s="51">
        <f>Definitive!$CT11</f>
        <v>28.141673334990426</v>
      </c>
      <c r="AE11" s="51">
        <f>B11/AVERAGE(B$80:B$84)</f>
        <v>0.40162980209545979</v>
      </c>
      <c r="AF11" s="51">
        <f t="shared" ref="AF11:BC21" si="3">C11/AVERAGE(C$80:C$84)</f>
        <v>0.31812602547155111</v>
      </c>
      <c r="AG11" s="51">
        <f t="shared" si="3"/>
        <v>0.1466341540513231</v>
      </c>
      <c r="AH11" s="51">
        <f t="shared" si="3"/>
        <v>0.2921948972844623</v>
      </c>
      <c r="AI11" s="51">
        <f t="shared" si="3"/>
        <v>0.23107118822724856</v>
      </c>
      <c r="AJ11" s="51">
        <f t="shared" si="3"/>
        <v>0.29219489728446224</v>
      </c>
      <c r="AK11" s="51">
        <f t="shared" si="3"/>
        <v>0.3513940885809852</v>
      </c>
      <c r="AL11" s="51">
        <f t="shared" si="3"/>
        <v>0.50564228174570003</v>
      </c>
      <c r="AM11" s="51">
        <f t="shared" si="3"/>
        <v>0.29630870258402242</v>
      </c>
      <c r="AN11" s="51">
        <f t="shared" si="3"/>
        <v>0.21419865937968274</v>
      </c>
      <c r="AO11" s="51">
        <f t="shared" si="3"/>
        <v>0.36160728668727543</v>
      </c>
      <c r="AP11" s="51">
        <f t="shared" si="3"/>
        <v>0.18147745665737797</v>
      </c>
      <c r="AQ11" s="51">
        <f t="shared" si="3"/>
        <v>0.59440703709500242</v>
      </c>
      <c r="AR11" s="51">
        <f t="shared" si="3"/>
        <v>0.41450947910862385</v>
      </c>
      <c r="AS11" s="51">
        <f t="shared" si="3"/>
        <v>0.3368086153116831</v>
      </c>
      <c r="AT11" s="51">
        <f t="shared" si="3"/>
        <v>0.33673046405013501</v>
      </c>
      <c r="AU11" s="51">
        <f t="shared" si="3"/>
        <v>0.10574318989150909</v>
      </c>
      <c r="AV11" s="51">
        <f t="shared" si="3"/>
        <v>0.45641235509632366</v>
      </c>
      <c r="AW11" s="51">
        <f t="shared" si="3"/>
        <v>0.2921948972844623</v>
      </c>
      <c r="AX11" s="51">
        <f t="shared" si="3"/>
        <v>0.31812602547155111</v>
      </c>
      <c r="AY11" s="51">
        <f t="shared" si="3"/>
        <v>0.31812602547155111</v>
      </c>
      <c r="AZ11" s="51">
        <f t="shared" si="3"/>
        <v>0.31812602547155111</v>
      </c>
      <c r="BA11" s="51">
        <f t="shared" si="3"/>
        <v>0.318126025471551</v>
      </c>
      <c r="BB11" s="51">
        <f t="shared" si="3"/>
        <v>0.31812602547155111</v>
      </c>
      <c r="BC11" s="51">
        <f t="shared" si="3"/>
        <v>0.31812602547155105</v>
      </c>
    </row>
    <row r="12" spans="1:55">
      <c r="A12" s="50">
        <v>1830</v>
      </c>
      <c r="B12" s="51">
        <f>Definitive!$G12</f>
        <v>67</v>
      </c>
      <c r="C12" s="51">
        <f>Definitive!$N12</f>
        <v>22</v>
      </c>
      <c r="D12" s="51">
        <f>Definitive!$R12</f>
        <v>11.487626692075004</v>
      </c>
      <c r="E12" s="51">
        <f>Definitive!$V12</f>
        <v>28.999999999999996</v>
      </c>
      <c r="F12" s="51">
        <f>Definitive!$Z12</f>
        <v>17.100754029204566</v>
      </c>
      <c r="G12" s="51">
        <f>Definitive!$AB12</f>
        <v>26.97</v>
      </c>
      <c r="H12" s="51">
        <f>Definitive!$AF12</f>
        <v>22.294465862180797</v>
      </c>
      <c r="I12" s="51">
        <f>Definitive!$AJ12</f>
        <v>64.391300666144417</v>
      </c>
      <c r="J12" s="51">
        <f>Definitive!$AN12</f>
        <v>16.693310783171938</v>
      </c>
      <c r="K12" s="51">
        <f>Definitive!$AV12</f>
        <v>34.467381455107656</v>
      </c>
      <c r="L12" s="51">
        <f>Definitive!$BC12</f>
        <v>35.310045878238732</v>
      </c>
      <c r="M12" s="51">
        <f>Definitive!$BG12</f>
        <v>15.945041986891429</v>
      </c>
      <c r="N12" s="51">
        <f>Definitive!$BK12</f>
        <v>16.213521150869475</v>
      </c>
      <c r="O12" s="51">
        <f>Definitive!$BO12</f>
        <v>34.209007491338234</v>
      </c>
      <c r="P12" s="51">
        <f>Definitive!$BS12</f>
        <v>21.392292354642041</v>
      </c>
      <c r="Q12" s="51">
        <f>Definitive!$BU12</f>
        <v>19.093172700426095</v>
      </c>
      <c r="R12" s="51">
        <f>Definitive!$BY12</f>
        <v>8.559505213195612</v>
      </c>
      <c r="S12" s="52">
        <f>Definitive!$CB12</f>
        <v>57.488778959358378</v>
      </c>
      <c r="T12" s="51">
        <f>Definitive!$CD12</f>
        <v>28.999999999999996</v>
      </c>
      <c r="U12" s="51">
        <f>Definitive!$CG12</f>
        <v>27.06</v>
      </c>
      <c r="V12" s="51">
        <f>Definitive!$CI12</f>
        <v>22</v>
      </c>
      <c r="W12" s="51">
        <f>Definitive!$CK12</f>
        <v>22</v>
      </c>
      <c r="X12" s="51">
        <f>Definitive!$CN12</f>
        <v>33.880000000000003</v>
      </c>
      <c r="Y12" s="51">
        <f>Definitive!$CQ12</f>
        <v>44</v>
      </c>
      <c r="Z12" s="51">
        <f>Definitive!$CT12</f>
        <v>28.16</v>
      </c>
      <c r="AB12" s="53">
        <f>STDEV(B12:R12)/AVERAGE(B12:R12)</f>
        <v>0.60606195486501957</v>
      </c>
      <c r="AC12" s="53">
        <f>STDEV(B12:H12,K12:M12,O12,Q12:R12)/AVERAGE(B12:H12,K12:M12,O12,Q12:R12)</f>
        <v>0.56641507327412755</v>
      </c>
      <c r="AE12" s="51">
        <f t="shared" ref="AE12:AE75" si="4">B12/AVERAGE(B$80:B$84)</f>
        <v>0.38998835855646097</v>
      </c>
      <c r="AF12" s="51">
        <f t="shared" si="3"/>
        <v>0.31833319826579981</v>
      </c>
      <c r="AG12" s="51">
        <f t="shared" si="3"/>
        <v>0.1483377477960712</v>
      </c>
      <c r="AH12" s="51">
        <f t="shared" si="3"/>
        <v>0.2837418177072405</v>
      </c>
      <c r="AI12" s="51">
        <f t="shared" si="3"/>
        <v>0.23226451055692671</v>
      </c>
      <c r="AJ12" s="51">
        <f t="shared" si="3"/>
        <v>0.28374181770724044</v>
      </c>
      <c r="AK12" s="51">
        <f t="shared" si="3"/>
        <v>0.35113099882495757</v>
      </c>
      <c r="AL12" s="51">
        <f t="shared" si="3"/>
        <v>0.50672085861882998</v>
      </c>
      <c r="AM12" s="51">
        <f t="shared" si="3"/>
        <v>0.2967983172792818</v>
      </c>
      <c r="AN12" s="51">
        <f t="shared" si="3"/>
        <v>0.21726867260638735</v>
      </c>
      <c r="AO12" s="51">
        <f t="shared" si="3"/>
        <v>0.35009427508038049</v>
      </c>
      <c r="AP12" s="51">
        <f t="shared" si="3"/>
        <v>0.1830359271830356</v>
      </c>
      <c r="AQ12" s="51">
        <f t="shared" si="3"/>
        <v>0.58958290666956481</v>
      </c>
      <c r="AR12" s="51">
        <f t="shared" si="3"/>
        <v>0.4165583942825789</v>
      </c>
      <c r="AS12" s="51">
        <f t="shared" si="3"/>
        <v>0.32641140294694071</v>
      </c>
      <c r="AT12" s="51">
        <f t="shared" si="3"/>
        <v>0.33668030058161663</v>
      </c>
      <c r="AU12" s="51">
        <f t="shared" si="3"/>
        <v>0.10746491631008054</v>
      </c>
      <c r="AV12" s="51">
        <f t="shared" si="3"/>
        <v>0.4423859995755951</v>
      </c>
      <c r="AW12" s="51">
        <f t="shared" si="3"/>
        <v>0.2837418177072405</v>
      </c>
      <c r="AX12" s="51">
        <f t="shared" si="3"/>
        <v>0.31833319826579981</v>
      </c>
      <c r="AY12" s="51">
        <f t="shared" si="3"/>
        <v>0.31833319826579981</v>
      </c>
      <c r="AZ12" s="51">
        <f t="shared" si="3"/>
        <v>0.31833319826579981</v>
      </c>
      <c r="BA12" s="51">
        <f t="shared" si="3"/>
        <v>0.31833319826579981</v>
      </c>
      <c r="BB12" s="51">
        <f t="shared" si="3"/>
        <v>0.31833319826579981</v>
      </c>
      <c r="BC12" s="51">
        <f t="shared" si="3"/>
        <v>0.31833319826579975</v>
      </c>
    </row>
    <row r="13" spans="1:55">
      <c r="A13" s="50">
        <v>1831</v>
      </c>
      <c r="B13" s="51">
        <f>Definitive!$G13</f>
        <v>66</v>
      </c>
      <c r="C13" s="51">
        <f>Definitive!$N13</f>
        <v>22.008780018825018</v>
      </c>
      <c r="D13" s="51">
        <f>Definitive!$R13</f>
        <v>11.618161594600464</v>
      </c>
      <c r="E13" s="51">
        <f>Definitive!$V13</f>
        <v>28.858378634066501</v>
      </c>
      <c r="F13" s="51">
        <f>Definitive!$Z13</f>
        <v>17.184736378255192</v>
      </c>
      <c r="G13" s="51">
        <f>Definitive!$AB13</f>
        <v>26.838292129681847</v>
      </c>
      <c r="H13" s="51">
        <f>Definitive!$AF13</f>
        <v>22.272160538246183</v>
      </c>
      <c r="I13" s="51">
        <f>Definitive!$AJ13</f>
        <v>63.217212996470472</v>
      </c>
      <c r="J13" s="51">
        <f>Definitive!$AN13</f>
        <v>16.71668127174884</v>
      </c>
      <c r="K13" s="51">
        <f>Definitive!$AV13</f>
        <v>34.250853776594269</v>
      </c>
      <c r="L13" s="51">
        <f>Definitive!$BC13</f>
        <v>35.032354565374526</v>
      </c>
      <c r="M13" s="51">
        <f>Definitive!$BG13</f>
        <v>16.077920702439577</v>
      </c>
      <c r="N13" s="51">
        <f>Definitive!$BK13</f>
        <v>16.077882105387314</v>
      </c>
      <c r="O13" s="51">
        <f>Definitive!$BO13</f>
        <v>33.679423315900294</v>
      </c>
      <c r="P13" s="51">
        <f>Definitive!$BS13</f>
        <v>21.245290094713507</v>
      </c>
      <c r="Q13" s="51">
        <f>Definitive!$BU13</f>
        <v>19.085518104935538</v>
      </c>
      <c r="R13" s="51">
        <f>Definitive!$BY13</f>
        <v>8.6966804765892523</v>
      </c>
      <c r="S13" s="52">
        <f>Definitive!$CB13</f>
        <v>56.528893841659205</v>
      </c>
      <c r="T13" s="51">
        <f>Definitive!$CD13</f>
        <v>28.858378634066501</v>
      </c>
      <c r="U13" s="51">
        <f>Definitive!$CG13</f>
        <v>27.070799423154771</v>
      </c>
      <c r="V13" s="51">
        <f>Definitive!$CI13</f>
        <v>22.008780018825018</v>
      </c>
      <c r="W13" s="51">
        <f>Definitive!$CK13</f>
        <v>22.008780018825018</v>
      </c>
      <c r="X13" s="51">
        <f>Definitive!$CN13</f>
        <v>33.893521228990529</v>
      </c>
      <c r="Y13" s="51">
        <f>Definitive!$CQ13</f>
        <v>44.017560037650036</v>
      </c>
      <c r="Z13" s="51">
        <f>Definitive!$CT13</f>
        <v>28.171238424096025</v>
      </c>
      <c r="AB13" s="53">
        <f t="shared" ref="AB13:AB76" si="5">STDEV(B13:R13)/AVERAGE(B13:R13)</f>
        <v>0.5968959478540754</v>
      </c>
      <c r="AC13" s="53">
        <f t="shared" ref="AC13:AC76" si="6">STDEV(B13:H13,K13:M13,O13,Q13:R13)/AVERAGE(B13:H13,K13:M13,O13,Q13:R13)</f>
        <v>0.55763425048588322</v>
      </c>
      <c r="AE13" s="51">
        <f t="shared" si="4"/>
        <v>0.38416763678696153</v>
      </c>
      <c r="AF13" s="51">
        <f t="shared" si="3"/>
        <v>0.31846024242368176</v>
      </c>
      <c r="AG13" s="51">
        <f t="shared" si="3"/>
        <v>0.15002332254257342</v>
      </c>
      <c r="AH13" s="51">
        <f t="shared" si="3"/>
        <v>0.28235616585220075</v>
      </c>
      <c r="AI13" s="51">
        <f t="shared" si="3"/>
        <v>0.23340516898428917</v>
      </c>
      <c r="AJ13" s="51">
        <f t="shared" si="3"/>
        <v>0.28235616585220069</v>
      </c>
      <c r="AK13" s="51">
        <f t="shared" si="3"/>
        <v>0.35077969681482235</v>
      </c>
      <c r="AL13" s="51">
        <f t="shared" si="3"/>
        <v>0.49748149389228752</v>
      </c>
      <c r="AM13" s="51">
        <f t="shared" si="3"/>
        <v>0.29721383231843218</v>
      </c>
      <c r="AN13" s="51">
        <f t="shared" si="3"/>
        <v>0.2159037681864093</v>
      </c>
      <c r="AO13" s="51">
        <f t="shared" si="3"/>
        <v>0.34734100369669108</v>
      </c>
      <c r="AP13" s="51">
        <f t="shared" si="3"/>
        <v>0.18456126521119767</v>
      </c>
      <c r="AQ13" s="51">
        <f t="shared" si="3"/>
        <v>0.58465057507119578</v>
      </c>
      <c r="AR13" s="51">
        <f t="shared" si="3"/>
        <v>0.41010972038247384</v>
      </c>
      <c r="AS13" s="51">
        <f t="shared" si="3"/>
        <v>0.32416838882277971</v>
      </c>
      <c r="AT13" s="51">
        <f t="shared" si="3"/>
        <v>0.33654532293536438</v>
      </c>
      <c r="AU13" s="51">
        <f t="shared" si="3"/>
        <v>0.10918715700428383</v>
      </c>
      <c r="AV13" s="51">
        <f t="shared" si="3"/>
        <v>0.43499951920572527</v>
      </c>
      <c r="AW13" s="51">
        <f t="shared" si="3"/>
        <v>0.28235616585220075</v>
      </c>
      <c r="AX13" s="51">
        <f t="shared" si="3"/>
        <v>0.31846024242368171</v>
      </c>
      <c r="AY13" s="51">
        <f t="shared" si="3"/>
        <v>0.31846024242368176</v>
      </c>
      <c r="AZ13" s="51">
        <f t="shared" si="3"/>
        <v>0.31846024242368176</v>
      </c>
      <c r="BA13" s="51">
        <f t="shared" si="3"/>
        <v>0.31846024242368171</v>
      </c>
      <c r="BB13" s="51">
        <f t="shared" si="3"/>
        <v>0.31846024242368176</v>
      </c>
      <c r="BC13" s="51">
        <f t="shared" si="3"/>
        <v>0.31846024242368171</v>
      </c>
    </row>
    <row r="14" spans="1:55">
      <c r="A14" s="50">
        <v>1832</v>
      </c>
      <c r="B14" s="51">
        <f>Definitive!$G14</f>
        <v>66</v>
      </c>
      <c r="C14" s="51">
        <f>Definitive!$N14</f>
        <v>22.011835301017115</v>
      </c>
      <c r="D14" s="51">
        <f>Definitive!$R14</f>
        <v>11.747122769057064</v>
      </c>
      <c r="E14" s="51">
        <f>Definitive!$V14</f>
        <v>29.005932307144139</v>
      </c>
      <c r="F14" s="51">
        <f>Definitive!$Z14</f>
        <v>17.264638311441665</v>
      </c>
      <c r="G14" s="51">
        <f>Definitive!$AB14</f>
        <v>26.97551704564405</v>
      </c>
      <c r="H14" s="51">
        <f>Definitive!$AF14</f>
        <v>22.244088849428614</v>
      </c>
      <c r="I14" s="51">
        <f>Definitive!$AJ14</f>
        <v>62.221123509041682</v>
      </c>
      <c r="J14" s="51">
        <f>Definitive!$AN14</f>
        <v>16.735729263365617</v>
      </c>
      <c r="K14" s="51">
        <f>Definitive!$AV14</f>
        <v>34.121559193216271</v>
      </c>
      <c r="L14" s="51">
        <f>Definitive!$BC14</f>
        <v>35.105999810404455</v>
      </c>
      <c r="M14" s="51">
        <f>Definitive!$BG14</f>
        <v>16.207688967569581</v>
      </c>
      <c r="N14" s="51">
        <f>Definitive!$BK14</f>
        <v>15.939229850032408</v>
      </c>
      <c r="O14" s="51">
        <f>Definitive!$BO14</f>
        <v>33.241696065344065</v>
      </c>
      <c r="P14" s="51">
        <f>Definitive!$BS14</f>
        <v>21.311252683194233</v>
      </c>
      <c r="Q14" s="51">
        <f>Definitive!$BU14</f>
        <v>19.072903149330998</v>
      </c>
      <c r="R14" s="51">
        <f>Definitive!$BY14</f>
        <v>8.8337552723224189</v>
      </c>
      <c r="S14" s="52">
        <f>Definitive!$CB14</f>
        <v>56.427233354630872</v>
      </c>
      <c r="T14" s="51">
        <f>Definitive!$CD14</f>
        <v>29.005932307144139</v>
      </c>
      <c r="U14" s="51">
        <f>Definitive!$CG14</f>
        <v>27.07455742025105</v>
      </c>
      <c r="V14" s="51">
        <f>Definitive!$CI14</f>
        <v>22.011835301017115</v>
      </c>
      <c r="W14" s="51">
        <f>Definitive!$CK14</f>
        <v>22.011835301017115</v>
      </c>
      <c r="X14" s="51">
        <f>Definitive!$CN14</f>
        <v>33.898226363566359</v>
      </c>
      <c r="Y14" s="51">
        <f>Definitive!$CQ14</f>
        <v>44.02367060203423</v>
      </c>
      <c r="Z14" s="51">
        <f>Definitive!$CT14</f>
        <v>28.175149185301908</v>
      </c>
      <c r="AB14" s="53">
        <f t="shared" si="5"/>
        <v>0.5915969843681218</v>
      </c>
      <c r="AC14" s="53">
        <f t="shared" si="6"/>
        <v>0.55527224211835846</v>
      </c>
      <c r="AE14" s="51">
        <f t="shared" si="4"/>
        <v>0.38416763678696153</v>
      </c>
      <c r="AF14" s="51">
        <f t="shared" si="3"/>
        <v>0.31850445141240058</v>
      </c>
      <c r="AG14" s="51">
        <f t="shared" si="3"/>
        <v>0.15168857600917721</v>
      </c>
      <c r="AH14" s="51">
        <f t="shared" si="3"/>
        <v>0.28379986059042245</v>
      </c>
      <c r="AI14" s="51">
        <f t="shared" si="3"/>
        <v>0.23449040670962074</v>
      </c>
      <c r="AJ14" s="51">
        <f t="shared" si="3"/>
        <v>0.28379986059042239</v>
      </c>
      <c r="AK14" s="51">
        <f t="shared" si="3"/>
        <v>0.35033757632652945</v>
      </c>
      <c r="AL14" s="51">
        <f t="shared" si="3"/>
        <v>0.48964286794267248</v>
      </c>
      <c r="AM14" s="51">
        <f t="shared" si="3"/>
        <v>0.29755249562691788</v>
      </c>
      <c r="AN14" s="51">
        <f t="shared" si="3"/>
        <v>0.21508874652477478</v>
      </c>
      <c r="AO14" s="51">
        <f t="shared" si="3"/>
        <v>0.34807118622776961</v>
      </c>
      <c r="AP14" s="51">
        <f t="shared" si="3"/>
        <v>0.18605089783471357</v>
      </c>
      <c r="AQ14" s="51">
        <f t="shared" si="3"/>
        <v>0.57960867214537437</v>
      </c>
      <c r="AR14" s="51">
        <f t="shared" si="3"/>
        <v>0.40477957566337908</v>
      </c>
      <c r="AS14" s="51">
        <f t="shared" si="3"/>
        <v>0.32517487006803691</v>
      </c>
      <c r="AT14" s="51">
        <f t="shared" si="3"/>
        <v>0.33632287656087229</v>
      </c>
      <c r="AU14" s="51">
        <f t="shared" si="3"/>
        <v>0.11090813632315577</v>
      </c>
      <c r="AV14" s="51">
        <f t="shared" si="3"/>
        <v>0.43421722434774673</v>
      </c>
      <c r="AW14" s="51">
        <f t="shared" si="3"/>
        <v>0.28379986059042245</v>
      </c>
      <c r="AX14" s="51">
        <f t="shared" si="3"/>
        <v>0.31850445141240058</v>
      </c>
      <c r="AY14" s="51">
        <f t="shared" si="3"/>
        <v>0.31850445141240058</v>
      </c>
      <c r="AZ14" s="51">
        <f t="shared" si="3"/>
        <v>0.31850445141240058</v>
      </c>
      <c r="BA14" s="51">
        <f t="shared" si="3"/>
        <v>0.31850445141240052</v>
      </c>
      <c r="BB14" s="51">
        <f t="shared" si="3"/>
        <v>0.31850445141240058</v>
      </c>
      <c r="BC14" s="51">
        <f t="shared" si="3"/>
        <v>0.31850445141240052</v>
      </c>
    </row>
    <row r="15" spans="1:55">
      <c r="A15" s="50">
        <v>1833</v>
      </c>
      <c r="B15" s="51">
        <f>Definitive!$G15</f>
        <v>65</v>
      </c>
      <c r="C15" s="51">
        <f>Definitive!$N15</f>
        <v>22.008974126462622</v>
      </c>
      <c r="D15" s="51">
        <f>Definitive!$R15</f>
        <v>11.874323121191875</v>
      </c>
      <c r="E15" s="51">
        <f>Definitive!$V15</f>
        <v>28.71250951060852</v>
      </c>
      <c r="F15" s="51">
        <f>Definitive!$Z15</f>
        <v>17.340250012068026</v>
      </c>
      <c r="G15" s="51">
        <f>Definitive!$AB15</f>
        <v>26.702633844865925</v>
      </c>
      <c r="H15" s="51">
        <f>Definitive!$AF15</f>
        <v>22.21008159547927</v>
      </c>
      <c r="I15" s="51">
        <f>Definitive!$AJ15</f>
        <v>61.275166603010952</v>
      </c>
      <c r="J15" s="51">
        <f>Definitive!$AN15</f>
        <v>16.750295818800993</v>
      </c>
      <c r="K15" s="51">
        <f>Definitive!$AV15</f>
        <v>34.011867877184208</v>
      </c>
      <c r="L15" s="51">
        <f>Definitive!$BC15</f>
        <v>34.646772602148182</v>
      </c>
      <c r="M15" s="51">
        <f>Definitive!$BG15</f>
        <v>16.334113365205368</v>
      </c>
      <c r="N15" s="51">
        <f>Definitive!$BK15</f>
        <v>15.797526303848338</v>
      </c>
      <c r="O15" s="51">
        <f>Definitive!$BO15</f>
        <v>32.828107799158147</v>
      </c>
      <c r="P15" s="51">
        <f>Definitive!$BS15</f>
        <v>21.053519768841237</v>
      </c>
      <c r="Q15" s="51">
        <f>Definitive!$BU15</f>
        <v>19.055173749070558</v>
      </c>
      <c r="R15" s="51">
        <f>Definitive!$BY15</f>
        <v>8.9705789593481295</v>
      </c>
      <c r="S15" s="52">
        <f>Definitive!$CB15</f>
        <v>55.472335151101795</v>
      </c>
      <c r="T15" s="51">
        <f>Definitive!$CD15</f>
        <v>28.71250951060852</v>
      </c>
      <c r="U15" s="51">
        <f>Definitive!$CG15</f>
        <v>27.071038175549024</v>
      </c>
      <c r="V15" s="51">
        <f>Definitive!$CI15</f>
        <v>22.008974126462622</v>
      </c>
      <c r="W15" s="51">
        <f>Definitive!$CK15</f>
        <v>22.008974126462622</v>
      </c>
      <c r="X15" s="51">
        <f>Definitive!$CN15</f>
        <v>33.89382015475244</v>
      </c>
      <c r="Y15" s="51">
        <f>Definitive!$CQ15</f>
        <v>44.017948252925244</v>
      </c>
      <c r="Z15" s="51">
        <f>Definitive!$CT15</f>
        <v>28.171486881872156</v>
      </c>
      <c r="AB15" s="53">
        <f t="shared" si="5"/>
        <v>0.58387824788524745</v>
      </c>
      <c r="AC15" s="53">
        <f t="shared" si="6"/>
        <v>0.54689906573938263</v>
      </c>
      <c r="AE15" s="51">
        <f t="shared" si="4"/>
        <v>0.37834691501746215</v>
      </c>
      <c r="AF15" s="51">
        <f t="shared" si="3"/>
        <v>0.31846305110118567</v>
      </c>
      <c r="AG15" s="51">
        <f t="shared" si="3"/>
        <v>0.1533310922799716</v>
      </c>
      <c r="AH15" s="51">
        <f t="shared" si="3"/>
        <v>0.28092895308539628</v>
      </c>
      <c r="AI15" s="51">
        <f t="shared" si="3"/>
        <v>0.23551737397716732</v>
      </c>
      <c r="AJ15" s="51">
        <f t="shared" si="3"/>
        <v>0.28092895308539623</v>
      </c>
      <c r="AK15" s="51">
        <f t="shared" si="3"/>
        <v>0.34980197250805972</v>
      </c>
      <c r="AL15" s="51">
        <f t="shared" si="3"/>
        <v>0.48219875529575512</v>
      </c>
      <c r="AM15" s="51">
        <f t="shared" si="3"/>
        <v>0.29781148134867974</v>
      </c>
      <c r="AN15" s="51">
        <f t="shared" si="3"/>
        <v>0.21439729606858693</v>
      </c>
      <c r="AO15" s="51">
        <f t="shared" si="3"/>
        <v>0.34351801127223236</v>
      </c>
      <c r="AP15" s="51">
        <f t="shared" si="3"/>
        <v>0.18750214561812154</v>
      </c>
      <c r="AQ15" s="51">
        <f t="shared" si="3"/>
        <v>0.57445581312929883</v>
      </c>
      <c r="AR15" s="51">
        <f t="shared" si="3"/>
        <v>0.39974336804758825</v>
      </c>
      <c r="AS15" s="51">
        <f t="shared" si="3"/>
        <v>0.32124228721226317</v>
      </c>
      <c r="AT15" s="51">
        <f t="shared" si="3"/>
        <v>0.33601024440159355</v>
      </c>
      <c r="AU15" s="51">
        <f t="shared" si="3"/>
        <v>0.1126259629625726</v>
      </c>
      <c r="AV15" s="51">
        <f t="shared" si="3"/>
        <v>0.4268691191364708</v>
      </c>
      <c r="AW15" s="51">
        <f t="shared" si="3"/>
        <v>0.28092895308539628</v>
      </c>
      <c r="AX15" s="51">
        <f t="shared" si="3"/>
        <v>0.31846305110118561</v>
      </c>
      <c r="AY15" s="51">
        <f t="shared" si="3"/>
        <v>0.31846305110118567</v>
      </c>
      <c r="AZ15" s="51">
        <f t="shared" si="3"/>
        <v>0.31846305110118567</v>
      </c>
      <c r="BA15" s="51">
        <f t="shared" si="3"/>
        <v>0.31846305110118561</v>
      </c>
      <c r="BB15" s="51">
        <f t="shared" si="3"/>
        <v>0.31846305110118567</v>
      </c>
      <c r="BC15" s="51">
        <f t="shared" si="3"/>
        <v>0.31846305110118561</v>
      </c>
    </row>
    <row r="16" spans="1:55">
      <c r="A16" s="50">
        <v>1834</v>
      </c>
      <c r="B16" s="51">
        <f>Definitive!$G16</f>
        <v>65</v>
      </c>
      <c r="C16" s="51">
        <f>Definitive!$N16</f>
        <v>22</v>
      </c>
      <c r="D16" s="51">
        <f>Definitive!$R16</f>
        <v>11.999566406108118</v>
      </c>
      <c r="E16" s="51">
        <f>Definitive!$V16</f>
        <v>28.999999999999996</v>
      </c>
      <c r="F16" s="51">
        <f>Definitive!$Z16</f>
        <v>17.41135462088468</v>
      </c>
      <c r="G16" s="51">
        <f>Definitive!$AB16</f>
        <v>26.97</v>
      </c>
      <c r="H16" s="51">
        <f>Definitive!$AF16</f>
        <v>22.169965778945691</v>
      </c>
      <c r="I16" s="51">
        <f>Definitive!$AJ16</f>
        <v>60.505700661120706</v>
      </c>
      <c r="J16" s="51">
        <f>Definitive!$AN16</f>
        <v>16.760217751031078</v>
      </c>
      <c r="K16" s="51">
        <f>Definitive!$AV16</f>
        <v>33.993606301391196</v>
      </c>
      <c r="L16" s="51">
        <f>Definitive!$BC16</f>
        <v>34.888857512144696</v>
      </c>
      <c r="M16" s="51">
        <f>Definitive!$BG16</f>
        <v>16.456950877207998</v>
      </c>
      <c r="N16" s="51">
        <f>Definitive!$BK16</f>
        <v>15.652732980214598</v>
      </c>
      <c r="O16" s="51">
        <f>Definitive!$BO16</f>
        <v>32.506758825318833</v>
      </c>
      <c r="P16" s="51">
        <f>Definitive!$BS16</f>
        <v>21.221836747329757</v>
      </c>
      <c r="Q16" s="51">
        <f>Definitive!$BU16</f>
        <v>19.032172200638144</v>
      </c>
      <c r="R16" s="51">
        <f>Definitive!$BY16</f>
        <v>9.1069912363434309</v>
      </c>
      <c r="S16" s="52">
        <f>Definitive!$CB16</f>
        <v>55.372574759117896</v>
      </c>
      <c r="T16" s="51">
        <f>Definitive!$CD16</f>
        <v>28.999999999999996</v>
      </c>
      <c r="U16" s="51">
        <f>Definitive!$CG16</f>
        <v>27.06</v>
      </c>
      <c r="V16" s="51">
        <f>Definitive!$CI16</f>
        <v>22</v>
      </c>
      <c r="W16" s="51">
        <f>Definitive!$CK16</f>
        <v>22</v>
      </c>
      <c r="X16" s="51">
        <f>Definitive!$CN16</f>
        <v>33.880000000000003</v>
      </c>
      <c r="Y16" s="51">
        <f>Definitive!$CQ16</f>
        <v>44</v>
      </c>
      <c r="Z16" s="51">
        <f>Definitive!$CT16</f>
        <v>28.16</v>
      </c>
      <c r="AB16" s="53">
        <f t="shared" si="5"/>
        <v>0.57908693536480449</v>
      </c>
      <c r="AC16" s="53">
        <f t="shared" si="6"/>
        <v>0.54448410724301788</v>
      </c>
      <c r="AE16" s="51">
        <f t="shared" si="4"/>
        <v>0.37834691501746215</v>
      </c>
      <c r="AF16" s="51">
        <f t="shared" si="3"/>
        <v>0.31833319826579981</v>
      </c>
      <c r="AG16" s="51">
        <f t="shared" si="3"/>
        <v>0.15494833727835527</v>
      </c>
      <c r="AH16" s="51">
        <f t="shared" si="3"/>
        <v>0.2837418177072405</v>
      </c>
      <c r="AI16" s="51">
        <f t="shared" si="3"/>
        <v>0.23648312537835919</v>
      </c>
      <c r="AJ16" s="51">
        <f t="shared" si="3"/>
        <v>0.28374181770724044</v>
      </c>
      <c r="AK16" s="51">
        <f t="shared" si="3"/>
        <v>0.34917016070260137</v>
      </c>
      <c r="AL16" s="51">
        <f t="shared" si="3"/>
        <v>0.47614352052461506</v>
      </c>
      <c r="AM16" s="51">
        <f t="shared" si="3"/>
        <v>0.29798788810395427</v>
      </c>
      <c r="AN16" s="51">
        <f t="shared" si="3"/>
        <v>0.21428218235339461</v>
      </c>
      <c r="AO16" s="51">
        <f t="shared" si="3"/>
        <v>0.34591825004182741</v>
      </c>
      <c r="AP16" s="51">
        <f t="shared" si="3"/>
        <v>0.18891221891367901</v>
      </c>
      <c r="AQ16" s="51">
        <f t="shared" si="3"/>
        <v>0.5691905985087381</v>
      </c>
      <c r="AR16" s="51">
        <f t="shared" si="3"/>
        <v>0.39583034564900649</v>
      </c>
      <c r="AS16" s="51">
        <f t="shared" si="3"/>
        <v>0.32381052909010499</v>
      </c>
      <c r="AT16" s="51">
        <f t="shared" si="3"/>
        <v>0.33560464558564113</v>
      </c>
      <c r="AU16" s="51">
        <f t="shared" si="3"/>
        <v>0.11433862433327519</v>
      </c>
      <c r="AV16" s="51">
        <f t="shared" si="3"/>
        <v>0.42610144583526799</v>
      </c>
      <c r="AW16" s="51">
        <f t="shared" si="3"/>
        <v>0.2837418177072405</v>
      </c>
      <c r="AX16" s="51">
        <f t="shared" si="3"/>
        <v>0.31833319826579981</v>
      </c>
      <c r="AY16" s="51">
        <f t="shared" si="3"/>
        <v>0.31833319826579981</v>
      </c>
      <c r="AZ16" s="51">
        <f t="shared" si="3"/>
        <v>0.31833319826579981</v>
      </c>
      <c r="BA16" s="51">
        <f t="shared" si="3"/>
        <v>0.31833319826579981</v>
      </c>
      <c r="BB16" s="51">
        <f t="shared" si="3"/>
        <v>0.31833319826579981</v>
      </c>
      <c r="BC16" s="51">
        <f t="shared" si="3"/>
        <v>0.31833319826579975</v>
      </c>
    </row>
    <row r="17" spans="1:55">
      <c r="A17" s="50">
        <v>1835</v>
      </c>
      <c r="B17" s="51">
        <f>Definitive!$G17</f>
        <v>66</v>
      </c>
      <c r="C17" s="51">
        <f>Definitive!$N17</f>
        <v>22.328462531000167</v>
      </c>
      <c r="D17" s="51">
        <f>Definitive!$R17</f>
        <v>12.312195488110335</v>
      </c>
      <c r="E17" s="51">
        <f>Definitive!$V17</f>
        <v>28.692893422341783</v>
      </c>
      <c r="F17" s="51">
        <f>Definitive!$Z17</f>
        <v>17.751008225820151</v>
      </c>
      <c r="G17" s="51">
        <f>Definitive!$AB17</f>
        <v>26.684390882777858</v>
      </c>
      <c r="H17" s="51">
        <f>Definitive!$AF17</f>
        <v>22.469486606953058</v>
      </c>
      <c r="I17" s="51">
        <f>Definitive!$AJ17</f>
        <v>60.324782390920454</v>
      </c>
      <c r="J17" s="51">
        <f>Definitive!$AN17</f>
        <v>17.02746868803186</v>
      </c>
      <c r="K17" s="51">
        <f>Definitive!$AV17</f>
        <v>34.304545758672816</v>
      </c>
      <c r="L17" s="51">
        <f>Definitive!$BC17</f>
        <v>34.415985644530309</v>
      </c>
      <c r="M17" s="51">
        <f>Definitive!$BG17</f>
        <v>16.835128603550135</v>
      </c>
      <c r="N17" s="51">
        <f>Definitive!$BK17</f>
        <v>15.747242821818448</v>
      </c>
      <c r="O17" s="51">
        <f>Definitive!$BO17</f>
        <v>32.500434204818959</v>
      </c>
      <c r="P17" s="51">
        <f>Definitive!$BS17</f>
        <v>20.955147766819042</v>
      </c>
      <c r="Q17" s="51">
        <f>Definitive!$BU17</f>
        <v>19.300877840957703</v>
      </c>
      <c r="R17" s="51">
        <f>Definitive!$BY17</f>
        <v>9.3873416074323437</v>
      </c>
      <c r="S17" s="52">
        <f>Definitive!$CB17</f>
        <v>56.123347524698886</v>
      </c>
      <c r="T17" s="51">
        <f>Definitive!$CD17</f>
        <v>28.692893422341783</v>
      </c>
      <c r="U17" s="51">
        <f>Definitive!$CG17</f>
        <v>27.464008913130204</v>
      </c>
      <c r="V17" s="51">
        <f>Definitive!$CI17</f>
        <v>22.328462531000167</v>
      </c>
      <c r="W17" s="51">
        <f>Definitive!$CK17</f>
        <v>22.328462531000167</v>
      </c>
      <c r="X17" s="51">
        <f>Definitive!$CN17</f>
        <v>34.385832297740258</v>
      </c>
      <c r="Y17" s="51">
        <f>Definitive!$CQ17</f>
        <v>44.656925062000333</v>
      </c>
      <c r="Z17" s="51">
        <f>Definitive!$CT17</f>
        <v>28.580432039680215</v>
      </c>
      <c r="AB17" s="53">
        <f t="shared" si="5"/>
        <v>0.57713403822607345</v>
      </c>
      <c r="AC17" s="53">
        <f t="shared" si="6"/>
        <v>0.54423389661767618</v>
      </c>
      <c r="AE17" s="51">
        <f t="shared" si="4"/>
        <v>0.38416763678696153</v>
      </c>
      <c r="AF17" s="51">
        <f t="shared" si="3"/>
        <v>0.32308594953869813</v>
      </c>
      <c r="AG17" s="51">
        <f t="shared" si="3"/>
        <v>0.15898526284730283</v>
      </c>
      <c r="AH17" s="51">
        <f t="shared" si="3"/>
        <v>0.28073702534259942</v>
      </c>
      <c r="AI17" s="51">
        <f t="shared" si="3"/>
        <v>0.24109634174148015</v>
      </c>
      <c r="AJ17" s="51">
        <f t="shared" si="3"/>
        <v>0.28073702534259937</v>
      </c>
      <c r="AK17" s="51">
        <f t="shared" si="3"/>
        <v>0.35388752187004302</v>
      </c>
      <c r="AL17" s="51">
        <f t="shared" si="3"/>
        <v>0.47471980240947675</v>
      </c>
      <c r="AM17" s="51">
        <f t="shared" si="3"/>
        <v>0.30273946970591564</v>
      </c>
      <c r="AN17" s="51">
        <f t="shared" si="3"/>
        <v>0.21624222109995617</v>
      </c>
      <c r="AO17" s="51">
        <f t="shared" si="3"/>
        <v>0.34122979015510746</v>
      </c>
      <c r="AP17" s="51">
        <f t="shared" si="3"/>
        <v>0.19325338721150551</v>
      </c>
      <c r="AQ17" s="51">
        <f t="shared" si="3"/>
        <v>0.57262732188320942</v>
      </c>
      <c r="AR17" s="51">
        <f t="shared" si="3"/>
        <v>0.39575333161226361</v>
      </c>
      <c r="AS17" s="51">
        <f t="shared" si="3"/>
        <v>0.31974129130876444</v>
      </c>
      <c r="AT17" s="51">
        <f t="shared" si="3"/>
        <v>0.34034287831260673</v>
      </c>
      <c r="AU17" s="51">
        <f t="shared" si="3"/>
        <v>0.11785843399705388</v>
      </c>
      <c r="AV17" s="51">
        <f t="shared" si="3"/>
        <v>0.4318787708431705</v>
      </c>
      <c r="AW17" s="51">
        <f t="shared" si="3"/>
        <v>0.28073702534259942</v>
      </c>
      <c r="AX17" s="51">
        <f t="shared" si="3"/>
        <v>0.32308594953869813</v>
      </c>
      <c r="AY17" s="51">
        <f t="shared" si="3"/>
        <v>0.32308594953869813</v>
      </c>
      <c r="AZ17" s="51">
        <f t="shared" si="3"/>
        <v>0.32308594953869813</v>
      </c>
      <c r="BA17" s="51">
        <f t="shared" si="3"/>
        <v>0.32308594953869807</v>
      </c>
      <c r="BB17" s="51">
        <f t="shared" si="3"/>
        <v>0.32308594953869813</v>
      </c>
      <c r="BC17" s="51">
        <f t="shared" si="3"/>
        <v>0.32308594953869807</v>
      </c>
    </row>
    <row r="18" spans="1:55">
      <c r="A18" s="50">
        <v>1836</v>
      </c>
      <c r="B18" s="51">
        <f>Definitive!$G18</f>
        <v>66</v>
      </c>
      <c r="C18" s="51">
        <f>Definitive!$N18</f>
        <v>22.661772365542593</v>
      </c>
      <c r="D18" s="51">
        <f>Definitive!$R18</f>
        <v>12.632938013152673</v>
      </c>
      <c r="E18" s="51">
        <f>Definitive!$V18</f>
        <v>28.359879205638546</v>
      </c>
      <c r="F18" s="51">
        <f>Definitive!$Z18</f>
        <v>18.097242391364979</v>
      </c>
      <c r="G18" s="51">
        <f>Definitive!$AB18</f>
        <v>26.374687661243847</v>
      </c>
      <c r="H18" s="51">
        <f>Definitive!$AF18</f>
        <v>22.772997065343041</v>
      </c>
      <c r="I18" s="51">
        <f>Definitive!$AJ18</f>
        <v>60.157933300581128</v>
      </c>
      <c r="J18" s="51">
        <f>Definitive!$AN18</f>
        <v>17.298937822222182</v>
      </c>
      <c r="K18" s="51">
        <f>Definitive!$AV18</f>
        <v>34.62611604179952</v>
      </c>
      <c r="L18" s="51">
        <f>Definitive!$BC18</f>
        <v>33.914651599333418</v>
      </c>
      <c r="M18" s="51">
        <f>Definitive!$BG18</f>
        <v>17.221953710804211</v>
      </c>
      <c r="N18" s="51">
        <f>Definitive!$BK18</f>
        <v>15.84228368216589</v>
      </c>
      <c r="O18" s="51">
        <f>Definitive!$BO18</f>
        <v>32.501419679860746</v>
      </c>
      <c r="P18" s="51">
        <f>Definitive!$BS18</f>
        <v>20.670556556753695</v>
      </c>
      <c r="Q18" s="51">
        <f>Definitive!$BU18</f>
        <v>19.573328245428364</v>
      </c>
      <c r="R18" s="51">
        <f>Definitive!$BY18</f>
        <v>9.6762981059293072</v>
      </c>
      <c r="S18" s="52">
        <f>Definitive!$CB18</f>
        <v>56.022416364450073</v>
      </c>
      <c r="T18" s="51">
        <f>Definitive!$CD18</f>
        <v>28.359879205638546</v>
      </c>
      <c r="U18" s="51">
        <f>Definitive!$CG18</f>
        <v>27.873980009617387</v>
      </c>
      <c r="V18" s="51">
        <f>Definitive!$CI18</f>
        <v>22.661772365542593</v>
      </c>
      <c r="W18" s="51">
        <f>Definitive!$CK18</f>
        <v>22.661772365542593</v>
      </c>
      <c r="X18" s="51">
        <f>Definitive!$CN18</f>
        <v>34.899129442935596</v>
      </c>
      <c r="Y18" s="51">
        <f>Definitive!$CQ18</f>
        <v>45.323544731085185</v>
      </c>
      <c r="Z18" s="51">
        <f>Definitive!$CT18</f>
        <v>29.007068627894519</v>
      </c>
      <c r="AB18" s="53">
        <f t="shared" si="5"/>
        <v>0.57085544015573919</v>
      </c>
      <c r="AC18" s="53">
        <f t="shared" si="6"/>
        <v>0.53705659105019521</v>
      </c>
      <c r="AE18" s="51">
        <f t="shared" si="4"/>
        <v>0.38416763678696153</v>
      </c>
      <c r="AF18" s="51">
        <f t="shared" si="3"/>
        <v>0.32790883979521335</v>
      </c>
      <c r="AG18" s="51">
        <f t="shared" si="3"/>
        <v>0.16312695591085166</v>
      </c>
      <c r="AH18" s="51">
        <f t="shared" si="3"/>
        <v>0.27747874744019496</v>
      </c>
      <c r="AI18" s="51">
        <f t="shared" si="3"/>
        <v>0.24579893607509948</v>
      </c>
      <c r="AJ18" s="51">
        <f t="shared" si="3"/>
        <v>0.27747874744019491</v>
      </c>
      <c r="AK18" s="51">
        <f t="shared" si="3"/>
        <v>0.35866771849224954</v>
      </c>
      <c r="AL18" s="51">
        <f t="shared" si="3"/>
        <v>0.47340680028897497</v>
      </c>
      <c r="AM18" s="51">
        <f t="shared" si="3"/>
        <v>0.30756604864328096</v>
      </c>
      <c r="AN18" s="51">
        <f t="shared" si="3"/>
        <v>0.21826927234710697</v>
      </c>
      <c r="AO18" s="51">
        <f t="shared" si="3"/>
        <v>0.33625913167078958</v>
      </c>
      <c r="AP18" s="51">
        <f t="shared" si="3"/>
        <v>0.19769382030802132</v>
      </c>
      <c r="AQ18" s="51">
        <f t="shared" si="3"/>
        <v>0.57608335504063479</v>
      </c>
      <c r="AR18" s="51">
        <f t="shared" si="3"/>
        <v>0.39576533160674215</v>
      </c>
      <c r="AS18" s="51">
        <f t="shared" si="3"/>
        <v>0.31539889477622829</v>
      </c>
      <c r="AT18" s="51">
        <f t="shared" si="3"/>
        <v>0.34514714450293549</v>
      </c>
      <c r="AU18" s="51">
        <f t="shared" si="3"/>
        <v>0.12148629392058757</v>
      </c>
      <c r="AV18" s="51">
        <f t="shared" si="3"/>
        <v>0.43110208827966429</v>
      </c>
      <c r="AW18" s="51">
        <f t="shared" si="3"/>
        <v>0.27747874744019496</v>
      </c>
      <c r="AX18" s="51">
        <f t="shared" si="3"/>
        <v>0.32790883979521329</v>
      </c>
      <c r="AY18" s="51">
        <f t="shared" si="3"/>
        <v>0.32790883979521335</v>
      </c>
      <c r="AZ18" s="51">
        <f t="shared" si="3"/>
        <v>0.32790883979521335</v>
      </c>
      <c r="BA18" s="51">
        <f t="shared" si="3"/>
        <v>0.32790883979521335</v>
      </c>
      <c r="BB18" s="51">
        <f t="shared" si="3"/>
        <v>0.32790883979521335</v>
      </c>
      <c r="BC18" s="51">
        <f t="shared" si="3"/>
        <v>0.32790883979521329</v>
      </c>
    </row>
    <row r="19" spans="1:55">
      <c r="A19" s="50">
        <v>1837</v>
      </c>
      <c r="B19" s="51">
        <f>Definitive!$G19</f>
        <v>67</v>
      </c>
      <c r="C19" s="51">
        <f>Definitive!$N19</f>
        <v>23</v>
      </c>
      <c r="D19" s="51">
        <f>Definitive!$R19</f>
        <v>12.962003614793549</v>
      </c>
      <c r="E19" s="51">
        <f>Definitive!$V19</f>
        <v>28.000000000000004</v>
      </c>
      <c r="F19" s="51">
        <f>Definitive!$Z19</f>
        <v>18.450183576491984</v>
      </c>
      <c r="G19" s="51">
        <f>Definitive!$AB19</f>
        <v>26.040000000000006</v>
      </c>
      <c r="H19" s="51">
        <f>Definitive!$AF19</f>
        <v>23.080549333227694</v>
      </c>
      <c r="I19" s="51">
        <f>Definitive!$AJ19</f>
        <v>60.737142903960368</v>
      </c>
      <c r="J19" s="51">
        <f>Definitive!$AN19</f>
        <v>17.574690896229885</v>
      </c>
      <c r="K19" s="51">
        <f>Definitive!$AV19</f>
        <v>35.385081011401233</v>
      </c>
      <c r="L19" s="51">
        <f>Definitive!$BC19</f>
        <v>33.383981509865293</v>
      </c>
      <c r="M19" s="51">
        <f>Definitive!$BG19</f>
        <v>17.617622795156937</v>
      </c>
      <c r="N19" s="51">
        <f>Definitive!$BK19</f>
        <v>15.937858162930791</v>
      </c>
      <c r="O19" s="51">
        <f>Definitive!$BO19</f>
        <v>32.906357150010471</v>
      </c>
      <c r="P19" s="51">
        <f>Definitive!$BS19</f>
        <v>20.367477061994485</v>
      </c>
      <c r="Q19" s="51">
        <f>Definitive!$BU19</f>
        <v>19.849574745106395</v>
      </c>
      <c r="R19" s="51">
        <f>Definitive!$BY19</f>
        <v>9.9741240946185918</v>
      </c>
      <c r="S19" s="52">
        <f>Definitive!$CB19</f>
        <v>56.768964697438058</v>
      </c>
      <c r="T19" s="51">
        <f>Definitive!$CD19</f>
        <v>28.000000000000004</v>
      </c>
      <c r="U19" s="51">
        <f>Definitive!$CG19</f>
        <v>28.29</v>
      </c>
      <c r="V19" s="51">
        <f>Definitive!$CI19</f>
        <v>23</v>
      </c>
      <c r="W19" s="51">
        <f>Definitive!$CK19</f>
        <v>23</v>
      </c>
      <c r="X19" s="51">
        <f>Definitive!$CN19</f>
        <v>35.42</v>
      </c>
      <c r="Y19" s="51">
        <f>Definitive!$CQ19</f>
        <v>46</v>
      </c>
      <c r="Z19" s="51">
        <f>Definitive!$CT19</f>
        <v>29.44</v>
      </c>
      <c r="AB19" s="53">
        <f t="shared" si="5"/>
        <v>0.57203057401319224</v>
      </c>
      <c r="AC19" s="53">
        <f t="shared" si="6"/>
        <v>0.5373092977319196</v>
      </c>
      <c r="AE19" s="51">
        <f t="shared" si="4"/>
        <v>0.38998835855646097</v>
      </c>
      <c r="AF19" s="51">
        <f t="shared" si="3"/>
        <v>0.33280288909606348</v>
      </c>
      <c r="AG19" s="51">
        <f t="shared" si="3"/>
        <v>0.16737612343108813</v>
      </c>
      <c r="AH19" s="51">
        <f t="shared" si="3"/>
        <v>0.27395761709664607</v>
      </c>
      <c r="AI19" s="51">
        <f t="shared" si="3"/>
        <v>0.25059262596028864</v>
      </c>
      <c r="AJ19" s="51">
        <f t="shared" si="3"/>
        <v>0.27395761709664601</v>
      </c>
      <c r="AK19" s="51">
        <f t="shared" si="3"/>
        <v>0.3635115723742306</v>
      </c>
      <c r="AL19" s="51">
        <f t="shared" si="3"/>
        <v>0.47796483195642531</v>
      </c>
      <c r="AM19" s="51">
        <f t="shared" si="3"/>
        <v>0.31246879378551962</v>
      </c>
      <c r="AN19" s="51">
        <f t="shared" si="3"/>
        <v>0.22305348584225995</v>
      </c>
      <c r="AO19" s="51">
        <f t="shared" si="3"/>
        <v>0.33099761032018493</v>
      </c>
      <c r="AP19" s="51">
        <f t="shared" si="3"/>
        <v>0.20223577496525599</v>
      </c>
      <c r="AQ19" s="51">
        <f t="shared" si="3"/>
        <v>0.57955879258738763</v>
      </c>
      <c r="AR19" s="51">
        <f t="shared" si="3"/>
        <v>0.40069619966519515</v>
      </c>
      <c r="AS19" s="51">
        <f t="shared" si="3"/>
        <v>0.31077439724932643</v>
      </c>
      <c r="AT19" s="51">
        <f t="shared" si="3"/>
        <v>0.35001834930506576</v>
      </c>
      <c r="AU19" s="51">
        <f t="shared" si="3"/>
        <v>0.12522551063373588</v>
      </c>
      <c r="AV19" s="51">
        <f t="shared" si="3"/>
        <v>0.4368469055552906</v>
      </c>
      <c r="AW19" s="51">
        <f t="shared" si="3"/>
        <v>0.27395761709664607</v>
      </c>
      <c r="AX19" s="51">
        <f t="shared" si="3"/>
        <v>0.33280288909606343</v>
      </c>
      <c r="AY19" s="51">
        <f t="shared" si="3"/>
        <v>0.33280288909606348</v>
      </c>
      <c r="AZ19" s="51">
        <f t="shared" si="3"/>
        <v>0.33280288909606348</v>
      </c>
      <c r="BA19" s="51">
        <f t="shared" si="3"/>
        <v>0.33280288909606343</v>
      </c>
      <c r="BB19" s="51">
        <f t="shared" si="3"/>
        <v>0.33280288909606348</v>
      </c>
      <c r="BC19" s="51">
        <f t="shared" si="3"/>
        <v>0.33280288909606343</v>
      </c>
    </row>
    <row r="20" spans="1:55">
      <c r="A20" s="50">
        <v>1838</v>
      </c>
      <c r="B20" s="51">
        <f>Definitive!$G20</f>
        <v>67</v>
      </c>
      <c r="C20" s="51">
        <f>Definitive!$N20</f>
        <v>23.973884763107439</v>
      </c>
      <c r="D20" s="51">
        <f>Definitive!$R20</f>
        <v>13.658925162006661</v>
      </c>
      <c r="E20" s="51">
        <f>Definitive!$V20</f>
        <v>28.012146799316252</v>
      </c>
      <c r="F20" s="51">
        <f>Definitive!$Z20</f>
        <v>19.318152684763056</v>
      </c>
      <c r="G20" s="51">
        <f>Definitive!$AB20</f>
        <v>26.051296523364115</v>
      </c>
      <c r="H20" s="51">
        <f>Definitive!$AF20</f>
        <v>24.024187364908386</v>
      </c>
      <c r="I20" s="51">
        <f>Definitive!$AJ20</f>
        <v>61.572737660005089</v>
      </c>
      <c r="J20" s="51">
        <f>Definitive!$AN20</f>
        <v>18.337180810643002</v>
      </c>
      <c r="K20" s="51">
        <f>Definitive!$AV20</f>
        <v>36.30857984445818</v>
      </c>
      <c r="L20" s="51">
        <f>Definitive!$BC20</f>
        <v>33.298418708179007</v>
      </c>
      <c r="M20" s="51">
        <f>Definitive!$BG20</f>
        <v>18.509249560139114</v>
      </c>
      <c r="N20" s="51">
        <f>Definitive!$BK20</f>
        <v>16.467161451463092</v>
      </c>
      <c r="O20" s="51">
        <f>Definitive!$BO20</f>
        <v>33.452604542353498</v>
      </c>
      <c r="P20" s="51">
        <f>Definitive!$BS20</f>
        <v>20.335600863953236</v>
      </c>
      <c r="Q20" s="51">
        <f>Definitive!$BU20</f>
        <v>20.673516201743201</v>
      </c>
      <c r="R20" s="51">
        <f>Definitive!$BY20</f>
        <v>10.558857022947356</v>
      </c>
      <c r="S20" s="52">
        <f>Definitive!$CB20</f>
        <v>56.666872471550867</v>
      </c>
      <c r="T20" s="51">
        <f>Definitive!$CD20</f>
        <v>28.012146799316252</v>
      </c>
      <c r="U20" s="51">
        <f>Definitive!$CG20</f>
        <v>29.48787825862215</v>
      </c>
      <c r="V20" s="51">
        <f>Definitive!$CI20</f>
        <v>23.973884763107439</v>
      </c>
      <c r="W20" s="51">
        <f>Definitive!$CK20</f>
        <v>23.973884763107439</v>
      </c>
      <c r="X20" s="51">
        <f>Definitive!$CN20</f>
        <v>36.919782535185455</v>
      </c>
      <c r="Y20" s="51">
        <f>Definitive!$CQ20</f>
        <v>47.947769526214877</v>
      </c>
      <c r="Z20" s="51">
        <f>Definitive!$CT20</f>
        <v>30.686572496777522</v>
      </c>
      <c r="AB20" s="53">
        <f t="shared" si="5"/>
        <v>0.55731664202478315</v>
      </c>
      <c r="AC20" s="53">
        <f t="shared" si="6"/>
        <v>0.51878171290030273</v>
      </c>
      <c r="AE20" s="51">
        <f t="shared" si="4"/>
        <v>0.38998835855646097</v>
      </c>
      <c r="AF20" s="51">
        <f t="shared" si="3"/>
        <v>0.34689470052253263</v>
      </c>
      <c r="AG20" s="51">
        <f t="shared" si="3"/>
        <v>0.17637535151145961</v>
      </c>
      <c r="AH20" s="51">
        <f t="shared" si="3"/>
        <v>0.27407646381793288</v>
      </c>
      <c r="AI20" s="51">
        <f t="shared" si="3"/>
        <v>0.2623814874202467</v>
      </c>
      <c r="AJ20" s="51">
        <f t="shared" si="3"/>
        <v>0.27407646381793282</v>
      </c>
      <c r="AK20" s="51">
        <f t="shared" si="3"/>
        <v>0.3783735819259072</v>
      </c>
      <c r="AL20" s="51">
        <f t="shared" si="3"/>
        <v>0.48454046077367319</v>
      </c>
      <c r="AM20" s="51">
        <f t="shared" si="3"/>
        <v>0.32602546486651146</v>
      </c>
      <c r="AN20" s="51">
        <f t="shared" si="3"/>
        <v>0.22887485541375366</v>
      </c>
      <c r="AO20" s="51">
        <f t="shared" si="3"/>
        <v>0.33014926684497387</v>
      </c>
      <c r="AP20" s="51">
        <f t="shared" si="3"/>
        <v>0.21247091462584086</v>
      </c>
      <c r="AQ20" s="51">
        <f t="shared" si="3"/>
        <v>0.5988061953235847</v>
      </c>
      <c r="AR20" s="51">
        <f t="shared" si="3"/>
        <v>0.40734777927308269</v>
      </c>
      <c r="AS20" s="51">
        <f t="shared" si="3"/>
        <v>0.31028801858776139</v>
      </c>
      <c r="AT20" s="51">
        <f t="shared" si="3"/>
        <v>0.36454735721981346</v>
      </c>
      <c r="AU20" s="51">
        <f t="shared" si="3"/>
        <v>0.1325668549803373</v>
      </c>
      <c r="AV20" s="51">
        <f t="shared" si="3"/>
        <v>0.43606128839285385</v>
      </c>
      <c r="AW20" s="51">
        <f t="shared" si="3"/>
        <v>0.27407646381793288</v>
      </c>
      <c r="AX20" s="51">
        <f t="shared" si="3"/>
        <v>0.34689470052253263</v>
      </c>
      <c r="AY20" s="51">
        <f t="shared" si="3"/>
        <v>0.34689470052253263</v>
      </c>
      <c r="AZ20" s="51">
        <f t="shared" si="3"/>
        <v>0.34689470052253263</v>
      </c>
      <c r="BA20" s="51">
        <f t="shared" si="3"/>
        <v>0.34689470052253257</v>
      </c>
      <c r="BB20" s="51">
        <f t="shared" si="3"/>
        <v>0.34689470052253263</v>
      </c>
      <c r="BC20" s="51">
        <f t="shared" si="3"/>
        <v>0.34689470052253257</v>
      </c>
    </row>
    <row r="21" spans="1:55">
      <c r="A21" s="50">
        <v>1839</v>
      </c>
      <c r="B21" s="51">
        <f>Definitive!$G21</f>
        <v>68</v>
      </c>
      <c r="C21" s="51">
        <f>Definitive!$N21</f>
        <v>24.973687811170858</v>
      </c>
      <c r="D21" s="51">
        <f>Definitive!$R21</f>
        <v>14.384494361897508</v>
      </c>
      <c r="E21" s="51">
        <f>Definitive!$V21</f>
        <v>28.012317232068042</v>
      </c>
      <c r="F21" s="51">
        <f>Definitive!$Z21</f>
        <v>20.214554959981491</v>
      </c>
      <c r="G21" s="51">
        <f>Definitive!$AB21</f>
        <v>26.05145502582328</v>
      </c>
      <c r="H21" s="51">
        <f>Definitive!$AF21</f>
        <v>24.991076215226467</v>
      </c>
      <c r="I21" s="51">
        <f>Definitive!$AJ21</f>
        <v>62.83303929224931</v>
      </c>
      <c r="J21" s="51">
        <f>Definitive!$AN21</f>
        <v>19.121023126221701</v>
      </c>
      <c r="K21" s="51">
        <f>Definitive!$AV21</f>
        <v>37.502811709367471</v>
      </c>
      <c r="L21" s="51">
        <f>Definitive!$BC21</f>
        <v>33.198875134054589</v>
      </c>
      <c r="M21" s="51">
        <f>Definitive!$BG21</f>
        <v>19.434080728547382</v>
      </c>
      <c r="N21" s="51">
        <f>Definitive!$BK21</f>
        <v>17.00361320199379</v>
      </c>
      <c r="O21" s="51">
        <f>Definitive!$BO21</f>
        <v>34.233047671474722</v>
      </c>
      <c r="P21" s="51">
        <f>Definitive!$BS21</f>
        <v>20.295093785889168</v>
      </c>
      <c r="Q21" s="51">
        <f>Definitive!$BU21</f>
        <v>21.518459552860442</v>
      </c>
      <c r="R21" s="51">
        <f>Definitive!$BY21</f>
        <v>11.171017665836912</v>
      </c>
      <c r="S21" s="52">
        <f>Definitive!$CB21</f>
        <v>57.409217038117077</v>
      </c>
      <c r="T21" s="51">
        <f>Definitive!$CD21</f>
        <v>28.012317232068042</v>
      </c>
      <c r="U21" s="51">
        <f>Definitive!$CG21</f>
        <v>30.717636007740154</v>
      </c>
      <c r="V21" s="51">
        <f>Definitive!$CI21</f>
        <v>24.973687811170858</v>
      </c>
      <c r="W21" s="51">
        <f>Definitive!$CK21</f>
        <v>24.973687811170858</v>
      </c>
      <c r="X21" s="51">
        <f>Definitive!$CN21</f>
        <v>38.459479229203126</v>
      </c>
      <c r="Y21" s="51">
        <f>Definitive!$CQ21</f>
        <v>49.947375622341717</v>
      </c>
      <c r="Z21" s="51">
        <f>Definitive!$CT21</f>
        <v>31.966320398298699</v>
      </c>
      <c r="AB21" s="53">
        <f t="shared" si="5"/>
        <v>0.54904342500274383</v>
      </c>
      <c r="AC21" s="53">
        <f t="shared" si="6"/>
        <v>0.50790585727993576</v>
      </c>
      <c r="AE21" s="51">
        <f t="shared" si="4"/>
        <v>0.39580908032596041</v>
      </c>
      <c r="AF21" s="51">
        <f t="shared" si="3"/>
        <v>0.3613615415191655</v>
      </c>
      <c r="AG21" s="51">
        <f t="shared" si="3"/>
        <v>0.18574450180394397</v>
      </c>
      <c r="AH21" s="51">
        <f t="shared" si="3"/>
        <v>0.27407813136616699</v>
      </c>
      <c r="AI21" s="51">
        <f t="shared" si="3"/>
        <v>0.27455653159433158</v>
      </c>
      <c r="AJ21" s="51">
        <f t="shared" si="3"/>
        <v>0.27407813136616693</v>
      </c>
      <c r="AK21" s="51">
        <f t="shared" si="3"/>
        <v>0.39360178473927088</v>
      </c>
      <c r="AL21" s="51">
        <f t="shared" si="3"/>
        <v>0.49445827759990291</v>
      </c>
      <c r="AM21" s="51">
        <f t="shared" si="3"/>
        <v>0.33996177045009734</v>
      </c>
      <c r="AN21" s="51">
        <f t="shared" si="3"/>
        <v>0.23640281840714322</v>
      </c>
      <c r="AO21" s="51">
        <f t="shared" si="3"/>
        <v>0.32916230592336609</v>
      </c>
      <c r="AP21" s="51">
        <f t="shared" si="3"/>
        <v>0.22308721344377699</v>
      </c>
      <c r="AQ21" s="51">
        <f t="shared" si="3"/>
        <v>0.6183135422732573</v>
      </c>
      <c r="AR21" s="51">
        <f t="shared" si="3"/>
        <v>0.41685112826027343</v>
      </c>
      <c r="AS21" s="51">
        <f t="shared" si="3"/>
        <v>0.30966994680933863</v>
      </c>
      <c r="AT21" s="51">
        <f t="shared" si="3"/>
        <v>0.3794467029646012</v>
      </c>
      <c r="AU21" s="51">
        <f t="shared" ref="AU21:AU84" si="7">R21/AVERAGE(R$80:R$84)</f>
        <v>0.14025255533542716</v>
      </c>
      <c r="AV21" s="51">
        <f t="shared" ref="AV21:AV84" si="8">S21/AVERAGE(S$80:S$84)</f>
        <v>0.44177375696593085</v>
      </c>
      <c r="AW21" s="51">
        <f t="shared" ref="AW21:AW84" si="9">T21/AVERAGE(T$80:T$84)</f>
        <v>0.27407813136616699</v>
      </c>
      <c r="AX21" s="51">
        <f t="shared" ref="AX21:AX84" si="10">U21/AVERAGE(U$80:U$84)</f>
        <v>0.3613615415191655</v>
      </c>
      <c r="AY21" s="51">
        <f t="shared" ref="AY21:AY84" si="11">V21/AVERAGE(V$80:V$84)</f>
        <v>0.3613615415191655</v>
      </c>
      <c r="AZ21" s="51">
        <f t="shared" ref="AZ21:AZ84" si="12">W21/AVERAGE(W$80:W$84)</f>
        <v>0.3613615415191655</v>
      </c>
      <c r="BA21" s="51">
        <f t="shared" ref="BA21:BA84" si="13">X21/AVERAGE(X$80:X$84)</f>
        <v>0.3613615415191655</v>
      </c>
      <c r="BB21" s="51">
        <f t="shared" ref="BB21:BB84" si="14">Y21/AVERAGE(Y$80:Y$84)</f>
        <v>0.3613615415191655</v>
      </c>
      <c r="BC21" s="51">
        <f t="shared" ref="BC21:BC84" si="15">Z21/AVERAGE(Z$80:Z$84)</f>
        <v>0.36136154151916544</v>
      </c>
    </row>
    <row r="22" spans="1:55">
      <c r="A22" s="50">
        <v>1840</v>
      </c>
      <c r="B22" s="51">
        <f>Definitive!$G22</f>
        <v>69</v>
      </c>
      <c r="C22" s="51">
        <f>Definitive!$N22</f>
        <v>26</v>
      </c>
      <c r="D22" s="51">
        <f>Definitive!$R22</f>
        <v>15.139763105739421</v>
      </c>
      <c r="E22" s="51">
        <f>Definitive!$V22</f>
        <v>28.000000000000004</v>
      </c>
      <c r="F22" s="51">
        <f>Definitive!$Z22</f>
        <v>21.140204256356803</v>
      </c>
      <c r="G22" s="51">
        <f>Definitive!$AB22</f>
        <v>26.040000000000006</v>
      </c>
      <c r="H22" s="51">
        <f>Definitive!$AF22</f>
        <v>25.981703135048448</v>
      </c>
      <c r="I22" s="51">
        <f>Definitive!$AJ22</f>
        <v>63.493676642890236</v>
      </c>
      <c r="J22" s="51">
        <f>Definitive!$AN22</f>
        <v>19.926732499499987</v>
      </c>
      <c r="K22" s="51">
        <f>Definitive!$AV22</f>
        <v>38.358463370224037</v>
      </c>
      <c r="L22" s="51">
        <f>Definitive!$BC22</f>
        <v>33.084873680483845</v>
      </c>
      <c r="M22" s="51">
        <f>Definitive!$BG22</f>
        <v>20.393210327225908</v>
      </c>
      <c r="N22" s="51">
        <f>Definitive!$BK22</f>
        <v>17.547291679145573</v>
      </c>
      <c r="O22" s="51">
        <f>Definitive!$BO22</f>
        <v>34.689975880061844</v>
      </c>
      <c r="P22" s="51">
        <f>Definitive!$BS22</f>
        <v>20.245638082078983</v>
      </c>
      <c r="Q22" s="51">
        <f>Definitive!$BU22</f>
        <v>22.384861524194456</v>
      </c>
      <c r="R22" s="51">
        <f>Definitive!$BY22</f>
        <v>11.811769751728434</v>
      </c>
      <c r="S22" s="52">
        <f>Definitive!$CB22</f>
        <v>58.14870829746522</v>
      </c>
      <c r="T22" s="51">
        <f>Definitive!$CD22</f>
        <v>28.000000000000004</v>
      </c>
      <c r="U22" s="51">
        <f>Definitive!$CG22</f>
        <v>31.98</v>
      </c>
      <c r="V22" s="51">
        <f>Definitive!$CI22</f>
        <v>26</v>
      </c>
      <c r="W22" s="51">
        <f>Definitive!$CK22</f>
        <v>26</v>
      </c>
      <c r="X22" s="51">
        <f>Definitive!$CN22</f>
        <v>40.04</v>
      </c>
      <c r="Y22" s="51">
        <f>Definitive!$CQ22</f>
        <v>52</v>
      </c>
      <c r="Z22" s="51">
        <f>Definitive!$CT22</f>
        <v>33.28</v>
      </c>
      <c r="AB22" s="53">
        <f t="shared" si="5"/>
        <v>0.53890210195490595</v>
      </c>
      <c r="AC22" s="53">
        <f t="shared" si="6"/>
        <v>0.49723645998374777</v>
      </c>
      <c r="AE22" s="51">
        <f t="shared" si="4"/>
        <v>0.40162980209545979</v>
      </c>
      <c r="AF22" s="51">
        <f t="shared" ref="AF22:AF85" si="16">C22/AVERAGE(C$80:C$84)</f>
        <v>0.37621196158685433</v>
      </c>
      <c r="AG22" s="51">
        <f t="shared" ref="AG22:AG85" si="17">D22/AVERAGE(D$80:D$84)</f>
        <v>0.19549715719964611</v>
      </c>
      <c r="AH22" s="51">
        <f t="shared" ref="AH22:AH85" si="18">E22/AVERAGE(E$80:E$84)</f>
        <v>0.27395761709664607</v>
      </c>
      <c r="AI22" s="51">
        <f t="shared" ref="AI22:AI85" si="19">F22/AVERAGE(F$80:F$84)</f>
        <v>0.28712881234889992</v>
      </c>
      <c r="AJ22" s="51">
        <f t="shared" ref="AJ22:AJ85" si="20">G22/AVERAGE(G$80:G$84)</f>
        <v>0.27395761709664601</v>
      </c>
      <c r="AK22" s="51">
        <f t="shared" ref="AK22:AK85" si="21">H22/AVERAGE(H$80:H$84)</f>
        <v>0.40920385486601213</v>
      </c>
      <c r="AL22" s="51">
        <f t="shared" ref="AL22:AL85" si="22">I22/AVERAGE(I$80:I$84)</f>
        <v>0.49965709672747566</v>
      </c>
      <c r="AM22" s="51">
        <f t="shared" ref="AM22:AM85" si="23">J22/AVERAGE(J$80:J$84)</f>
        <v>0.35428686085973637</v>
      </c>
      <c r="AN22" s="51">
        <f t="shared" ref="AN22:AN85" si="24">K22/AVERAGE(K$80:K$84)</f>
        <v>0.24179650637296368</v>
      </c>
      <c r="AO22" s="51">
        <f t="shared" ref="AO22:AO85" si="25">L22/AVERAGE(L$80:L$84)</f>
        <v>0.32803199710463543</v>
      </c>
      <c r="AP22" s="51">
        <f t="shared" ref="AP22:AP85" si="26">M22/AVERAGE(M$80:M$84)</f>
        <v>0.23409722994465185</v>
      </c>
      <c r="AQ22" s="51">
        <f t="shared" ref="AQ22:AQ85" si="27">N22/AVERAGE(N$80:N$84)</f>
        <v>0.6380836794242265</v>
      </c>
      <c r="AR22" s="51">
        <f t="shared" ref="AR22:AR85" si="28">O22/AVERAGE(O$80:O$84)</f>
        <v>0.42241508041292386</v>
      </c>
      <c r="AS22" s="51">
        <f t="shared" ref="AS22:AS85" si="29">P22/AVERAGE(P$80:P$84)</f>
        <v>0.30891533363386431</v>
      </c>
      <c r="AT22" s="51">
        <f t="shared" ref="AT22:AT85" si="30">Q22/AVERAGE(Q$80:Q$84)</f>
        <v>0.39472444023278874</v>
      </c>
      <c r="AU22" s="51">
        <f t="shared" si="7"/>
        <v>0.14829722235422724</v>
      </c>
      <c r="AV22" s="51">
        <f t="shared" si="8"/>
        <v>0.44746426885130969</v>
      </c>
      <c r="AW22" s="51">
        <f t="shared" si="9"/>
        <v>0.27395761709664607</v>
      </c>
      <c r="AX22" s="51">
        <f t="shared" si="10"/>
        <v>0.37621196158685433</v>
      </c>
      <c r="AY22" s="51">
        <f t="shared" si="11"/>
        <v>0.37621196158685433</v>
      </c>
      <c r="AZ22" s="51">
        <f t="shared" si="12"/>
        <v>0.37621196158685433</v>
      </c>
      <c r="BA22" s="51">
        <f t="shared" si="13"/>
        <v>0.37621196158685427</v>
      </c>
      <c r="BB22" s="51">
        <f t="shared" si="14"/>
        <v>0.37621196158685433</v>
      </c>
      <c r="BC22" s="51">
        <f t="shared" si="15"/>
        <v>0.37621196158685427</v>
      </c>
    </row>
    <row r="23" spans="1:55">
      <c r="A23" s="50">
        <v>1841</v>
      </c>
      <c r="B23" s="51">
        <f>Definitive!$G23</f>
        <v>71</v>
      </c>
      <c r="C23" s="51">
        <f>Definitive!$N23</f>
        <v>26.329532561687891</v>
      </c>
      <c r="D23" s="51">
        <f>Definitive!$R23</f>
        <v>15.499678522619956</v>
      </c>
      <c r="E23" s="51">
        <f>Definitive!$V23</f>
        <v>28.651521181787768</v>
      </c>
      <c r="F23" s="51">
        <f>Definitive!$Z23</f>
        <v>21.504695889170847</v>
      </c>
      <c r="G23" s="51">
        <f>Definitive!$AB23</f>
        <v>26.645914699062626</v>
      </c>
      <c r="H23" s="51">
        <f>Definitive!$AF23</f>
        <v>26.274194163685163</v>
      </c>
      <c r="I23" s="51">
        <f>Definitive!$AJ23</f>
        <v>64.576077971022016</v>
      </c>
      <c r="J23" s="51">
        <f>Definitive!$AN23</f>
        <v>20.199479852464023</v>
      </c>
      <c r="K23" s="51">
        <f>Definitive!$AV23</f>
        <v>39.487292162219283</v>
      </c>
      <c r="L23" s="51">
        <f>Definitive!$BC23</f>
        <v>33.753300878832682</v>
      </c>
      <c r="M23" s="51">
        <f>Definitive!$BG23</f>
        <v>20.815475003036568</v>
      </c>
      <c r="N23" s="51">
        <f>Definitive!$BK23</f>
        <v>17.614004572653972</v>
      </c>
      <c r="O23" s="51">
        <f>Definitive!$BO23</f>
        <v>35.380275561664007</v>
      </c>
      <c r="P23" s="51">
        <f>Definitive!$BS23</f>
        <v>20.675333966229246</v>
      </c>
      <c r="Q23" s="51">
        <f>Definitive!$BU23</f>
        <v>22.650447022696053</v>
      </c>
      <c r="R23" s="51">
        <f>Definitive!$BY23</f>
        <v>12.148323214302028</v>
      </c>
      <c r="S23" s="52">
        <f>Definitive!$CB23</f>
        <v>59.726573455838967</v>
      </c>
      <c r="T23" s="51">
        <f>Definitive!$CD23</f>
        <v>28.651521181787768</v>
      </c>
      <c r="U23" s="51">
        <f>Definitive!$CG23</f>
        <v>32.385325050876105</v>
      </c>
      <c r="V23" s="51">
        <f>Definitive!$CI23</f>
        <v>26.329532561687891</v>
      </c>
      <c r="W23" s="51">
        <f>Definitive!$CK23</f>
        <v>26.329532561687891</v>
      </c>
      <c r="X23" s="51">
        <f>Definitive!$CN23</f>
        <v>40.547480144999355</v>
      </c>
      <c r="Y23" s="51">
        <f>Definitive!$CQ23</f>
        <v>52.659065123375782</v>
      </c>
      <c r="Z23" s="51">
        <f>Definitive!$CT23</f>
        <v>33.7018016789605</v>
      </c>
      <c r="AB23" s="53">
        <f t="shared" si="5"/>
        <v>0.54232313159048628</v>
      </c>
      <c r="AC23" s="53">
        <f t="shared" si="6"/>
        <v>0.50206767413376652</v>
      </c>
      <c r="AE23" s="51">
        <f t="shared" si="4"/>
        <v>0.41327124563445866</v>
      </c>
      <c r="AF23" s="51">
        <f t="shared" si="16"/>
        <v>0.38098019587298293</v>
      </c>
      <c r="AG23" s="51">
        <f t="shared" si="17"/>
        <v>0.20014468307842265</v>
      </c>
      <c r="AH23" s="51">
        <f t="shared" si="18"/>
        <v>0.28033223104130917</v>
      </c>
      <c r="AI23" s="51">
        <f t="shared" si="19"/>
        <v>0.29207938181227383</v>
      </c>
      <c r="AJ23" s="51">
        <f t="shared" si="20"/>
        <v>0.28033223104130911</v>
      </c>
      <c r="AK23" s="51">
        <f t="shared" si="21"/>
        <v>0.4138104988496551</v>
      </c>
      <c r="AL23" s="51">
        <f t="shared" si="22"/>
        <v>0.50817494501889049</v>
      </c>
      <c r="AM23" s="51">
        <f t="shared" si="23"/>
        <v>0.35913616585702357</v>
      </c>
      <c r="AN23" s="51">
        <f t="shared" si="24"/>
        <v>0.24891219439110102</v>
      </c>
      <c r="AO23" s="51">
        <f t="shared" si="25"/>
        <v>0.33465936134700719</v>
      </c>
      <c r="AP23" s="51">
        <f t="shared" si="26"/>
        <v>0.23894448005018237</v>
      </c>
      <c r="AQ23" s="51">
        <f t="shared" si="27"/>
        <v>0.64050960413860669</v>
      </c>
      <c r="AR23" s="51">
        <f t="shared" si="28"/>
        <v>0.43082076499803729</v>
      </c>
      <c r="AS23" s="51">
        <f t="shared" si="29"/>
        <v>0.31547179023331701</v>
      </c>
      <c r="AT23" s="51">
        <f t="shared" si="30"/>
        <v>0.39940765380177518</v>
      </c>
      <c r="AU23" s="51">
        <f t="shared" si="7"/>
        <v>0.15252266398765038</v>
      </c>
      <c r="AV23" s="51">
        <f t="shared" si="8"/>
        <v>0.45960621146894892</v>
      </c>
      <c r="AW23" s="51">
        <f t="shared" si="9"/>
        <v>0.28033223104130917</v>
      </c>
      <c r="AX23" s="51">
        <f t="shared" si="10"/>
        <v>0.38098019587298287</v>
      </c>
      <c r="AY23" s="51">
        <f t="shared" si="11"/>
        <v>0.38098019587298293</v>
      </c>
      <c r="AZ23" s="51">
        <f t="shared" si="12"/>
        <v>0.38098019587298293</v>
      </c>
      <c r="BA23" s="51">
        <f t="shared" si="13"/>
        <v>0.38098019587298287</v>
      </c>
      <c r="BB23" s="51">
        <f t="shared" si="14"/>
        <v>0.38098019587298293</v>
      </c>
      <c r="BC23" s="51">
        <f t="shared" si="15"/>
        <v>0.38098019587298282</v>
      </c>
    </row>
    <row r="24" spans="1:55">
      <c r="A24" s="50">
        <v>1842</v>
      </c>
      <c r="B24" s="51">
        <f>Definitive!$G24</f>
        <v>72</v>
      </c>
      <c r="C24" s="51">
        <f>Definitive!$N24</f>
        <v>26.66285415953859</v>
      </c>
      <c r="D24" s="51">
        <f>Definitive!$R24</f>
        <v>15.867919502917548</v>
      </c>
      <c r="E24" s="51">
        <f>Definitive!$V24</f>
        <v>29.318073087217616</v>
      </c>
      <c r="F24" s="51">
        <f>Definitive!$Z24</f>
        <v>21.875153978163752</v>
      </c>
      <c r="G24" s="51">
        <f>Definitive!$AB24</f>
        <v>27.265807971112384</v>
      </c>
      <c r="H24" s="51">
        <f>Definitive!$AF24</f>
        <v>26.569591720268779</v>
      </c>
      <c r="I24" s="51">
        <f>Definitive!$AJ24</f>
        <v>65.760211789831388</v>
      </c>
      <c r="J24" s="51">
        <f>Definitive!$AN24</f>
        <v>20.475662805815801</v>
      </c>
      <c r="K24" s="51">
        <f>Definitive!$AV24</f>
        <v>40.700885214865515</v>
      </c>
      <c r="L24" s="51">
        <f>Definitive!$BC24</f>
        <v>34.435080751292219</v>
      </c>
      <c r="M24" s="51">
        <f>Definitive!$BG24</f>
        <v>21.246174318669855</v>
      </c>
      <c r="N24" s="51">
        <f>Definitive!$BK24</f>
        <v>17.680714096592709</v>
      </c>
      <c r="O24" s="51">
        <f>Definitive!$BO24</f>
        <v>36.130067613751628</v>
      </c>
      <c r="P24" s="51">
        <f>Definitive!$BS24</f>
        <v>21.114056670698549</v>
      </c>
      <c r="Q24" s="51">
        <f>Definitive!$BU24</f>
        <v>22.918850418360034</v>
      </c>
      <c r="R24" s="51">
        <f>Definitive!$BY24</f>
        <v>12.494284499415306</v>
      </c>
      <c r="S24" s="52">
        <f>Definitive!$CB24</f>
        <v>60.458868834225811</v>
      </c>
      <c r="T24" s="51">
        <f>Definitive!$CD24</f>
        <v>29.318073087217616</v>
      </c>
      <c r="U24" s="51">
        <f>Definitive!$CG24</f>
        <v>32.795310616232463</v>
      </c>
      <c r="V24" s="51">
        <f>Definitive!$CI24</f>
        <v>26.66285415953859</v>
      </c>
      <c r="W24" s="51">
        <f>Definitive!$CK24</f>
        <v>26.66285415953859</v>
      </c>
      <c r="X24" s="51">
        <f>Definitive!$CN24</f>
        <v>41.060795405689426</v>
      </c>
      <c r="Y24" s="51">
        <f>Definitive!$CQ24</f>
        <v>53.325708319077179</v>
      </c>
      <c r="Z24" s="51">
        <f>Definitive!$CT24</f>
        <v>34.128453324209396</v>
      </c>
      <c r="AB24" s="53">
        <f t="shared" si="5"/>
        <v>0.54157981136262512</v>
      </c>
      <c r="AC24" s="53">
        <f t="shared" si="6"/>
        <v>0.49997940149885883</v>
      </c>
      <c r="AE24" s="51">
        <f t="shared" si="4"/>
        <v>0.41909196740395804</v>
      </c>
      <c r="AF24" s="51">
        <f t="shared" si="16"/>
        <v>0.38580325634093199</v>
      </c>
      <c r="AG24" s="51">
        <f t="shared" si="17"/>
        <v>0.20489971552574668</v>
      </c>
      <c r="AH24" s="51">
        <f t="shared" si="18"/>
        <v>0.2868539086014088</v>
      </c>
      <c r="AI24" s="51">
        <f t="shared" si="19"/>
        <v>0.29711098840545946</v>
      </c>
      <c r="AJ24" s="51">
        <f t="shared" si="20"/>
        <v>0.28685390860140875</v>
      </c>
      <c r="AK24" s="51">
        <f t="shared" si="21"/>
        <v>0.41846291975692645</v>
      </c>
      <c r="AL24" s="51">
        <f t="shared" si="22"/>
        <v>0.517493366904755</v>
      </c>
      <c r="AM24" s="51">
        <f t="shared" si="23"/>
        <v>0.36404655402871344</v>
      </c>
      <c r="AN24" s="51">
        <f t="shared" si="24"/>
        <v>0.25656220261630397</v>
      </c>
      <c r="AO24" s="51">
        <f t="shared" si="25"/>
        <v>0.34141911552677212</v>
      </c>
      <c r="AP24" s="51">
        <f t="shared" si="26"/>
        <v>0.24388855286221053</v>
      </c>
      <c r="AQ24" s="51">
        <f t="shared" si="27"/>
        <v>0.64293540632311452</v>
      </c>
      <c r="AR24" s="51">
        <f t="shared" si="28"/>
        <v>0.439950880022349</v>
      </c>
      <c r="AS24" s="51">
        <f t="shared" si="29"/>
        <v>0.32216598135114854</v>
      </c>
      <c r="AT24" s="51">
        <f t="shared" si="30"/>
        <v>0.40414055688431305</v>
      </c>
      <c r="AU24" s="51">
        <f t="shared" si="7"/>
        <v>0.15686622119396065</v>
      </c>
      <c r="AV24" s="51">
        <f t="shared" si="8"/>
        <v>0.46524134981796955</v>
      </c>
      <c r="AW24" s="51">
        <f t="shared" si="9"/>
        <v>0.2868539086014088</v>
      </c>
      <c r="AX24" s="51">
        <f t="shared" si="10"/>
        <v>0.38580325634093193</v>
      </c>
      <c r="AY24" s="51">
        <f t="shared" si="11"/>
        <v>0.38580325634093199</v>
      </c>
      <c r="AZ24" s="51">
        <f t="shared" si="12"/>
        <v>0.38580325634093199</v>
      </c>
      <c r="BA24" s="51">
        <f t="shared" si="13"/>
        <v>0.38580325634093188</v>
      </c>
      <c r="BB24" s="51">
        <f t="shared" si="14"/>
        <v>0.38580325634093199</v>
      </c>
      <c r="BC24" s="51">
        <f t="shared" si="15"/>
        <v>0.38580325634093193</v>
      </c>
    </row>
    <row r="25" spans="1:55">
      <c r="A25" s="50">
        <v>1843</v>
      </c>
      <c r="B25" s="51">
        <f>Definitive!$G25</f>
        <v>74</v>
      </c>
      <c r="C25" s="51">
        <f>Definitive!$N25</f>
        <v>27</v>
      </c>
      <c r="D25" s="51">
        <f>Definitive!$R25</f>
        <v>16.244671201860374</v>
      </c>
      <c r="E25" s="51">
        <f>Definitive!$V25</f>
        <v>30</v>
      </c>
      <c r="F25" s="51">
        <f>Definitive!$Z25</f>
        <v>22.251667963574647</v>
      </c>
      <c r="G25" s="51">
        <f>Definitive!$AB25</f>
        <v>27.900000000000002</v>
      </c>
      <c r="H25" s="51">
        <f>Definitive!$AF25</f>
        <v>26.867916851556544</v>
      </c>
      <c r="I25" s="51">
        <f>Definitive!$AJ25</f>
        <v>67.153238143144179</v>
      </c>
      <c r="J25" s="51">
        <f>Definitive!$AN25</f>
        <v>20.755317936148955</v>
      </c>
      <c r="K25" s="51">
        <f>Definitive!$AV25</f>
        <v>42.069037336243277</v>
      </c>
      <c r="L25" s="51">
        <f>Definitive!$BC25</f>
        <v>35.130477582813981</v>
      </c>
      <c r="M25" s="51">
        <f>Definitive!$BG25</f>
        <v>21.685467729886724</v>
      </c>
      <c r="N25" s="51">
        <f>Definitive!$BK25</f>
        <v>17.747416316796862</v>
      </c>
      <c r="O25" s="51">
        <f>Definitive!$BO25</f>
        <v>36.998878061009698</v>
      </c>
      <c r="P25" s="51">
        <f>Definitive!$BS25</f>
        <v>21.561994229272468</v>
      </c>
      <c r="Q25" s="51">
        <f>Definitive!$BU25</f>
        <v>23.190094668524324</v>
      </c>
      <c r="R25" s="51">
        <f>Definitive!$BY25</f>
        <v>12.84990989086093</v>
      </c>
      <c r="S25" s="52">
        <f>Definitive!$CB25</f>
        <v>62.026533553700808</v>
      </c>
      <c r="T25" s="51">
        <f>Definitive!$CD25</f>
        <v>30</v>
      </c>
      <c r="U25" s="51">
        <f>Definitive!$CG25</f>
        <v>33.21</v>
      </c>
      <c r="V25" s="51">
        <f>Definitive!$CI25</f>
        <v>27</v>
      </c>
      <c r="W25" s="51">
        <f>Definitive!$CK25</f>
        <v>27</v>
      </c>
      <c r="X25" s="51">
        <f>Definitive!$CN25</f>
        <v>41.58</v>
      </c>
      <c r="Y25" s="51">
        <f>Definitive!$CQ25</f>
        <v>54</v>
      </c>
      <c r="Z25" s="51">
        <f>Definitive!$CT25</f>
        <v>34.56</v>
      </c>
      <c r="AB25" s="53">
        <f t="shared" si="5"/>
        <v>0.54564492437770229</v>
      </c>
      <c r="AC25" s="53">
        <f t="shared" si="6"/>
        <v>0.50444468994670677</v>
      </c>
      <c r="AE25" s="51">
        <f t="shared" si="4"/>
        <v>0.43073341094295692</v>
      </c>
      <c r="AF25" s="51">
        <f t="shared" si="16"/>
        <v>0.390681652417118</v>
      </c>
      <c r="AG25" s="51">
        <f t="shared" si="17"/>
        <v>0.20976464541923606</v>
      </c>
      <c r="AH25" s="51">
        <f t="shared" si="18"/>
        <v>0.29352601831783504</v>
      </c>
      <c r="AI25" s="51">
        <f t="shared" si="19"/>
        <v>0.30222484691660767</v>
      </c>
      <c r="AJ25" s="51">
        <f t="shared" si="20"/>
        <v>0.29352601831783498</v>
      </c>
      <c r="AK25" s="51">
        <f t="shared" si="21"/>
        <v>0.42316144906779701</v>
      </c>
      <c r="AL25" s="51">
        <f t="shared" si="22"/>
        <v>0.52845564756265218</v>
      </c>
      <c r="AM25" s="51">
        <f t="shared" si="23"/>
        <v>0.3690186756874721</v>
      </c>
      <c r="AN25" s="51">
        <f t="shared" si="24"/>
        <v>0.26518648977668841</v>
      </c>
      <c r="AO25" s="51">
        <f t="shared" si="25"/>
        <v>0.34831387999307495</v>
      </c>
      <c r="AP25" s="51">
        <f t="shared" si="26"/>
        <v>0.24893127880131946</v>
      </c>
      <c r="AQ25" s="51">
        <f t="shared" si="27"/>
        <v>0.64536094291712998</v>
      </c>
      <c r="AR25" s="51">
        <f t="shared" si="28"/>
        <v>0.45053026572763111</v>
      </c>
      <c r="AS25" s="51">
        <f t="shared" si="29"/>
        <v>0.32900077607547429</v>
      </c>
      <c r="AT25" s="51">
        <f t="shared" si="30"/>
        <v>0.40892355429963057</v>
      </c>
      <c r="AU25" s="51">
        <f t="shared" si="7"/>
        <v>0.16133111162600652</v>
      </c>
      <c r="AV25" s="51">
        <f t="shared" si="8"/>
        <v>0.47730479831136374</v>
      </c>
      <c r="AW25" s="51">
        <f t="shared" si="9"/>
        <v>0.29352601831783504</v>
      </c>
      <c r="AX25" s="51">
        <f t="shared" si="10"/>
        <v>0.39068165241711794</v>
      </c>
      <c r="AY25" s="51">
        <f t="shared" si="11"/>
        <v>0.390681652417118</v>
      </c>
      <c r="AZ25" s="51">
        <f t="shared" si="12"/>
        <v>0.390681652417118</v>
      </c>
      <c r="BA25" s="51">
        <f t="shared" si="13"/>
        <v>0.39068165241711789</v>
      </c>
      <c r="BB25" s="51">
        <f t="shared" si="14"/>
        <v>0.390681652417118</v>
      </c>
      <c r="BC25" s="51">
        <f t="shared" si="15"/>
        <v>0.39068165241711794</v>
      </c>
    </row>
    <row r="26" spans="1:55">
      <c r="A26" s="50">
        <v>1844</v>
      </c>
      <c r="B26" s="51">
        <f>Definitive!$G26</f>
        <v>74</v>
      </c>
      <c r="C26" s="51">
        <f>Definitive!$N26</f>
        <v>27.32980006935983</v>
      </c>
      <c r="D26" s="51">
        <f>Definitive!$R26</f>
        <v>16.623307011105599</v>
      </c>
      <c r="E26" s="51">
        <f>Definitive!$V26</f>
        <v>30.332701619074601</v>
      </c>
      <c r="F26" s="51">
        <f>Definitive!$Z26</f>
        <v>22.625052022915526</v>
      </c>
      <c r="G26" s="51">
        <f>Definitive!$AB26</f>
        <v>28.20941250573938</v>
      </c>
      <c r="H26" s="51">
        <f>Definitive!$AF26</f>
        <v>27.158055644157688</v>
      </c>
      <c r="I26" s="51">
        <f>Definitive!$AJ26</f>
        <v>67.408920409335067</v>
      </c>
      <c r="J26" s="51">
        <f>Definitive!$AN26</f>
        <v>21.029859702756596</v>
      </c>
      <c r="K26" s="51">
        <f>Definitive!$AV26</f>
        <v>42.743290257336973</v>
      </c>
      <c r="L26" s="51">
        <f>Definitive!$BC26</f>
        <v>35.41367592636761</v>
      </c>
      <c r="M26" s="51">
        <f>Definitive!$BG26</f>
        <v>22.124446305000767</v>
      </c>
      <c r="N26" s="51">
        <f>Definitive!$BK26</f>
        <v>17.806806363665718</v>
      </c>
      <c r="O26" s="51">
        <f>Definitive!$BO26</f>
        <v>37.243886278972369</v>
      </c>
      <c r="P26" s="51">
        <f>Definitive!$BS26</f>
        <v>21.757559246321939</v>
      </c>
      <c r="Q26" s="51">
        <f>Definitive!$BU26</f>
        <v>23.454586263530718</v>
      </c>
      <c r="R26" s="51">
        <f>Definitive!$BY26</f>
        <v>13.210046220274991</v>
      </c>
      <c r="S26" s="52">
        <f>Definitive!$CB26</f>
        <v>61.914986216025838</v>
      </c>
      <c r="T26" s="51">
        <f>Definitive!$CD26</f>
        <v>30.332701619074601</v>
      </c>
      <c r="U26" s="51">
        <f>Definitive!$CG26</f>
        <v>33.615654085312592</v>
      </c>
      <c r="V26" s="51">
        <f>Definitive!$CI26</f>
        <v>27.32980006935983</v>
      </c>
      <c r="W26" s="51">
        <f>Definitive!$CK26</f>
        <v>27.32980006935983</v>
      </c>
      <c r="X26" s="51">
        <f>Definitive!$CN26</f>
        <v>42.087892106814138</v>
      </c>
      <c r="Y26" s="51">
        <f>Definitive!$CQ26</f>
        <v>54.659600138719661</v>
      </c>
      <c r="Z26" s="51">
        <f>Definitive!$CT26</f>
        <v>34.982144088780586</v>
      </c>
      <c r="AB26" s="53">
        <f t="shared" si="5"/>
        <v>0.53919159733602662</v>
      </c>
      <c r="AC26" s="53">
        <f t="shared" si="6"/>
        <v>0.496781919343247</v>
      </c>
      <c r="AE26" s="51">
        <f t="shared" si="4"/>
        <v>0.43073341094295692</v>
      </c>
      <c r="AF26" s="51">
        <f t="shared" si="16"/>
        <v>0.3954537574565542</v>
      </c>
      <c r="AG26" s="51">
        <f t="shared" si="17"/>
        <v>0.21465390450502503</v>
      </c>
      <c r="AH26" s="51">
        <f t="shared" si="18"/>
        <v>0.2967812377023305</v>
      </c>
      <c r="AI26" s="51">
        <f t="shared" si="19"/>
        <v>0.307296194393126</v>
      </c>
      <c r="AJ26" s="51">
        <f t="shared" si="20"/>
        <v>0.29678123770233045</v>
      </c>
      <c r="AK26" s="51">
        <f t="shared" si="21"/>
        <v>0.42773104605539408</v>
      </c>
      <c r="AL26" s="51">
        <f t="shared" si="22"/>
        <v>0.53046771341809418</v>
      </c>
      <c r="AM26" s="51">
        <f t="shared" si="23"/>
        <v>0.37389988441894612</v>
      </c>
      <c r="AN26" s="51">
        <f t="shared" si="24"/>
        <v>0.26943671218937182</v>
      </c>
      <c r="AO26" s="51">
        <f t="shared" si="25"/>
        <v>0.35112175283278363</v>
      </c>
      <c r="AP26" s="51">
        <f t="shared" si="26"/>
        <v>0.25397039068171101</v>
      </c>
      <c r="AQ26" s="51">
        <f t="shared" si="27"/>
        <v>0.64752058215492159</v>
      </c>
      <c r="AR26" s="51">
        <f t="shared" si="28"/>
        <v>0.45351369720796292</v>
      </c>
      <c r="AS26" s="51">
        <f t="shared" si="29"/>
        <v>0.33198477846868241</v>
      </c>
      <c r="AT26" s="51">
        <f t="shared" si="30"/>
        <v>0.41358747847322153</v>
      </c>
      <c r="AU26" s="51">
        <f t="shared" si="7"/>
        <v>0.16585263705729397</v>
      </c>
      <c r="AV26" s="51">
        <f t="shared" si="8"/>
        <v>0.47644642244444502</v>
      </c>
      <c r="AW26" s="51">
        <f t="shared" si="9"/>
        <v>0.2967812377023305</v>
      </c>
      <c r="AX26" s="51">
        <f t="shared" si="10"/>
        <v>0.3954537574565542</v>
      </c>
      <c r="AY26" s="51">
        <f t="shared" si="11"/>
        <v>0.3954537574565542</v>
      </c>
      <c r="AZ26" s="51">
        <f t="shared" si="12"/>
        <v>0.3954537574565542</v>
      </c>
      <c r="BA26" s="51">
        <f t="shared" si="13"/>
        <v>0.39545375745655414</v>
      </c>
      <c r="BB26" s="51">
        <f t="shared" si="14"/>
        <v>0.3954537574565542</v>
      </c>
      <c r="BC26" s="51">
        <f t="shared" si="15"/>
        <v>0.3954537574565542</v>
      </c>
    </row>
    <row r="27" spans="1:55">
      <c r="A27" s="50">
        <v>1845</v>
      </c>
      <c r="B27" s="51">
        <f>Definitive!$G27</f>
        <v>73</v>
      </c>
      <c r="C27" s="51">
        <f>Definitive!$N27</f>
        <v>27.663124608037588</v>
      </c>
      <c r="D27" s="51">
        <f>Definitive!$R27</f>
        <v>17.010458277034907</v>
      </c>
      <c r="E27" s="51">
        <f>Definitive!$V27</f>
        <v>30.666074961933408</v>
      </c>
      <c r="F27" s="51">
        <f>Definitive!$Z27</f>
        <v>23.004282383163794</v>
      </c>
      <c r="G27" s="51">
        <f>Definitive!$AB27</f>
        <v>28.519449714598071</v>
      </c>
      <c r="H27" s="51">
        <f>Definitive!$AF27</f>
        <v>27.450827450317721</v>
      </c>
      <c r="I27" s="51">
        <f>Definitive!$AJ27</f>
        <v>67.39446892471986</v>
      </c>
      <c r="J27" s="51">
        <f>Definitive!$AN27</f>
        <v>21.307644789616244</v>
      </c>
      <c r="K27" s="51">
        <f>Definitive!$AV27</f>
        <v>43.254350663369259</v>
      </c>
      <c r="L27" s="51">
        <f>Definitive!$BC27</f>
        <v>35.695644292444804</v>
      </c>
      <c r="M27" s="51">
        <f>Definitive!$BG27</f>
        <v>22.571899892109048</v>
      </c>
      <c r="N27" s="51">
        <f>Definitive!$BK27</f>
        <v>17.866069662215089</v>
      </c>
      <c r="O27" s="51">
        <f>Definitive!$BO27</f>
        <v>37.340308361510573</v>
      </c>
      <c r="P27" s="51">
        <f>Definitive!$BS27</f>
        <v>21.952737572201894</v>
      </c>
      <c r="Q27" s="51">
        <f>Definitive!$BU27</f>
        <v>23.721662311764671</v>
      </c>
      <c r="R27" s="51">
        <f>Definitive!$BY27</f>
        <v>13.580028457114322</v>
      </c>
      <c r="S27" s="52">
        <f>Definitive!$CB27</f>
        <v>60.968455165623055</v>
      </c>
      <c r="T27" s="51">
        <f>Definitive!$CD27</f>
        <v>30.666074961933408</v>
      </c>
      <c r="U27" s="51">
        <f>Definitive!$CG27</f>
        <v>34.025643267886231</v>
      </c>
      <c r="V27" s="51">
        <f>Definitive!$CI27</f>
        <v>27.663124608037588</v>
      </c>
      <c r="W27" s="51">
        <f>Definitive!$CK27</f>
        <v>27.663124608037588</v>
      </c>
      <c r="X27" s="51">
        <f>Definitive!$CN27</f>
        <v>42.601211896377883</v>
      </c>
      <c r="Y27" s="51">
        <f>Definitive!$CQ27</f>
        <v>55.326249216075176</v>
      </c>
      <c r="Z27" s="51">
        <f>Definitive!$CT27</f>
        <v>35.408799498288111</v>
      </c>
      <c r="AB27" s="53">
        <f t="shared" si="5"/>
        <v>0.52779478452388351</v>
      </c>
      <c r="AC27" s="53">
        <f t="shared" si="6"/>
        <v>0.48271525935506243</v>
      </c>
      <c r="AE27" s="51">
        <f t="shared" si="4"/>
        <v>0.42491268917345748</v>
      </c>
      <c r="AF27" s="51">
        <f t="shared" si="16"/>
        <v>0.40027686047736161</v>
      </c>
      <c r="AG27" s="51">
        <f t="shared" si="17"/>
        <v>0.21965312221846015</v>
      </c>
      <c r="AH27" s="51">
        <f t="shared" si="18"/>
        <v>0.3000430293670856</v>
      </c>
      <c r="AI27" s="51">
        <f t="shared" si="19"/>
        <v>0.31244694703601916</v>
      </c>
      <c r="AJ27" s="51">
        <f t="shared" si="20"/>
        <v>0.30004302936708555</v>
      </c>
      <c r="AK27" s="51">
        <f t="shared" si="21"/>
        <v>0.43234211219890489</v>
      </c>
      <c r="AL27" s="51">
        <f t="shared" si="22"/>
        <v>0.53035398891467878</v>
      </c>
      <c r="AM27" s="51">
        <f t="shared" si="23"/>
        <v>0.37883875768477754</v>
      </c>
      <c r="AN27" s="51">
        <f t="shared" si="24"/>
        <v>0.27265823385283028</v>
      </c>
      <c r="AO27" s="51">
        <f t="shared" si="25"/>
        <v>0.35391743061405301</v>
      </c>
      <c r="AP27" s="51">
        <f t="shared" si="26"/>
        <v>0.25910678870782283</v>
      </c>
      <c r="AQ27" s="51">
        <f t="shared" si="27"/>
        <v>0.64967561236041715</v>
      </c>
      <c r="AR27" s="51">
        <f t="shared" si="28"/>
        <v>0.45468781568788863</v>
      </c>
      <c r="AS27" s="51">
        <f t="shared" si="29"/>
        <v>0.3349628805869197</v>
      </c>
      <c r="AT27" s="51">
        <f t="shared" si="30"/>
        <v>0.41829697571647179</v>
      </c>
      <c r="AU27" s="51">
        <f t="shared" si="7"/>
        <v>0.17049777823401288</v>
      </c>
      <c r="AV27" s="51">
        <f t="shared" si="8"/>
        <v>0.46916270390942799</v>
      </c>
      <c r="AW27" s="51">
        <f t="shared" si="9"/>
        <v>0.3000430293670856</v>
      </c>
      <c r="AX27" s="51">
        <f t="shared" si="10"/>
        <v>0.40027686047736155</v>
      </c>
      <c r="AY27" s="51">
        <f t="shared" si="11"/>
        <v>0.40027686047736161</v>
      </c>
      <c r="AZ27" s="51">
        <f t="shared" si="12"/>
        <v>0.40027686047736161</v>
      </c>
      <c r="BA27" s="51">
        <f t="shared" si="13"/>
        <v>0.40027686047736155</v>
      </c>
      <c r="BB27" s="51">
        <f t="shared" si="14"/>
        <v>0.40027686047736161</v>
      </c>
      <c r="BC27" s="51">
        <f t="shared" si="15"/>
        <v>0.40027686047736155</v>
      </c>
    </row>
    <row r="28" spans="1:55">
      <c r="A28" s="50">
        <v>1846</v>
      </c>
      <c r="B28" s="51">
        <f>Definitive!$G28</f>
        <v>73</v>
      </c>
      <c r="C28" s="51">
        <f>Definitive!$N28</f>
        <v>28.000000000000004</v>
      </c>
      <c r="D28" s="51">
        <f>Definitive!$R28</f>
        <v>17.406306326719641</v>
      </c>
      <c r="E28" s="51">
        <f>Definitive!$V28</f>
        <v>31</v>
      </c>
      <c r="F28" s="51">
        <f>Definitive!$Z28</f>
        <v>23.38943944273425</v>
      </c>
      <c r="G28" s="51">
        <f>Definitive!$AB28</f>
        <v>28.830000000000002</v>
      </c>
      <c r="H28" s="51">
        <f>Definitive!$AF28</f>
        <v>27.746245586774464</v>
      </c>
      <c r="I28" s="51">
        <f>Definitive!$AJ28</f>
        <v>68.849421202796236</v>
      </c>
      <c r="J28" s="51">
        <f>Definitive!$AN28</f>
        <v>21.588702470592587</v>
      </c>
      <c r="K28" s="51">
        <f>Definitive!$AV28</f>
        <v>44.726076081952527</v>
      </c>
      <c r="L28" s="51">
        <f>Definitive!$BC28</f>
        <v>35.976245870482408</v>
      </c>
      <c r="M28" s="51">
        <f>Definitive!$BG28</f>
        <v>23.027979820441871</v>
      </c>
      <c r="N28" s="51">
        <f>Definitive!$BK28</f>
        <v>17.925200821975089</v>
      </c>
      <c r="O28" s="51">
        <f>Definitive!$BO28</f>
        <v>38.253393055340638</v>
      </c>
      <c r="P28" s="51">
        <f>Definitive!$BS28</f>
        <v>22.147443258214924</v>
      </c>
      <c r="Q28" s="51">
        <f>Definitive!$BU28</f>
        <v>23.991338700409194</v>
      </c>
      <c r="R28" s="51">
        <f>Definitive!$BY28</f>
        <v>13.960116507420389</v>
      </c>
      <c r="S28" s="52">
        <f>Definitive!$CB28</f>
        <v>60.858810655987632</v>
      </c>
      <c r="T28" s="51">
        <f>Definitive!$CD28</f>
        <v>31</v>
      </c>
      <c r="U28" s="51">
        <f>Definitive!$CG28</f>
        <v>34.440000000000005</v>
      </c>
      <c r="V28" s="51">
        <f>Definitive!$CI28</f>
        <v>28.000000000000004</v>
      </c>
      <c r="W28" s="51">
        <f>Definitive!$CK28</f>
        <v>28.000000000000004</v>
      </c>
      <c r="X28" s="51">
        <f>Definitive!$CN28</f>
        <v>43.120000000000005</v>
      </c>
      <c r="Y28" s="51">
        <f>Definitive!$CQ28</f>
        <v>56.000000000000007</v>
      </c>
      <c r="Z28" s="51">
        <f>Definitive!$CT28</f>
        <v>35.840000000000003</v>
      </c>
      <c r="AB28" s="53">
        <f t="shared" si="5"/>
        <v>0.52582270419533872</v>
      </c>
      <c r="AC28" s="53">
        <f t="shared" si="6"/>
        <v>0.47612864263701365</v>
      </c>
      <c r="AE28" s="51">
        <f t="shared" si="4"/>
        <v>0.42491268917345748</v>
      </c>
      <c r="AF28" s="51">
        <f t="shared" si="16"/>
        <v>0.40515134324738167</v>
      </c>
      <c r="AG28" s="51">
        <f t="shared" si="17"/>
        <v>0.22476464000482843</v>
      </c>
      <c r="AH28" s="51">
        <f t="shared" si="18"/>
        <v>0.30331021892842952</v>
      </c>
      <c r="AI28" s="51">
        <f t="shared" si="19"/>
        <v>0.31767819682628579</v>
      </c>
      <c r="AJ28" s="51">
        <f t="shared" si="20"/>
        <v>0.30331021892842946</v>
      </c>
      <c r="AK28" s="51">
        <f t="shared" si="21"/>
        <v>0.43699485723286535</v>
      </c>
      <c r="AL28" s="51">
        <f t="shared" si="22"/>
        <v>0.54180358940370743</v>
      </c>
      <c r="AM28" s="51">
        <f t="shared" si="23"/>
        <v>0.38383581595893884</v>
      </c>
      <c r="AN28" s="51">
        <f t="shared" si="24"/>
        <v>0.2819354059105087</v>
      </c>
      <c r="AO28" s="51">
        <f t="shared" si="25"/>
        <v>0.35669955687886273</v>
      </c>
      <c r="AP28" s="51">
        <f t="shared" si="26"/>
        <v>0.26434221001437064</v>
      </c>
      <c r="AQ28" s="51">
        <f t="shared" si="27"/>
        <v>0.65182583751642365</v>
      </c>
      <c r="AR28" s="51">
        <f t="shared" si="28"/>
        <v>0.46580632282382811</v>
      </c>
      <c r="AS28" s="51">
        <f t="shared" si="29"/>
        <v>0.33793377099359784</v>
      </c>
      <c r="AT28" s="51">
        <f t="shared" si="30"/>
        <v>0.42305232617672173</v>
      </c>
      <c r="AU28" s="51">
        <f t="shared" si="7"/>
        <v>0.17526979828648431</v>
      </c>
      <c r="AV28" s="51">
        <f t="shared" si="8"/>
        <v>0.46831897063015043</v>
      </c>
      <c r="AW28" s="51">
        <f t="shared" si="9"/>
        <v>0.30331021892842952</v>
      </c>
      <c r="AX28" s="51">
        <f t="shared" si="10"/>
        <v>0.40515134324738161</v>
      </c>
      <c r="AY28" s="51">
        <f t="shared" si="11"/>
        <v>0.40515134324738167</v>
      </c>
      <c r="AZ28" s="51">
        <f t="shared" si="12"/>
        <v>0.40515134324738167</v>
      </c>
      <c r="BA28" s="51">
        <f t="shared" si="13"/>
        <v>0.40515134324738156</v>
      </c>
      <c r="BB28" s="51">
        <f t="shared" si="14"/>
        <v>0.40515134324738167</v>
      </c>
      <c r="BC28" s="51">
        <f t="shared" si="15"/>
        <v>0.40515134324738156</v>
      </c>
    </row>
    <row r="29" spans="1:55">
      <c r="A29" s="50">
        <v>1847</v>
      </c>
      <c r="B29" s="51">
        <f>Definitive!$G29</f>
        <v>75</v>
      </c>
      <c r="C29" s="51">
        <f>Definitive!$N29</f>
        <v>28.725167603799846</v>
      </c>
      <c r="D29" s="51">
        <f>Definitive!$R29</f>
        <v>18.052816681506318</v>
      </c>
      <c r="E29" s="51">
        <f>Definitive!$V29</f>
        <v>31.755332311434898</v>
      </c>
      <c r="F29" s="51">
        <f>Definitive!$Z29</f>
        <v>24.103420573659839</v>
      </c>
      <c r="G29" s="51">
        <f>Definitive!$AB29</f>
        <v>29.532459049634458</v>
      </c>
      <c r="H29" s="51">
        <f>Definitive!$AF29</f>
        <v>28.42501834965568</v>
      </c>
      <c r="I29" s="51">
        <f>Definitive!$AJ29</f>
        <v>70.28251788428004</v>
      </c>
      <c r="J29" s="51">
        <f>Definitive!$AN29</f>
        <v>22.169983788788823</v>
      </c>
      <c r="K29" s="51">
        <f>Definitive!$AV29</f>
        <v>46.212852854854788</v>
      </c>
      <c r="L29" s="51">
        <f>Definitive!$BC29</f>
        <v>36.742434381888003</v>
      </c>
      <c r="M29" s="51">
        <f>Definitive!$BG29</f>
        <v>23.811749583143648</v>
      </c>
      <c r="N29" s="51">
        <f>Definitive!$BK29</f>
        <v>18.228325642345528</v>
      </c>
      <c r="O29" s="51">
        <f>Definitive!$BO29</f>
        <v>39.159127393857105</v>
      </c>
      <c r="P29" s="51">
        <f>Definitive!$BS29</f>
        <v>22.641749268832701</v>
      </c>
      <c r="Q29" s="51">
        <f>Definitive!$BU29</f>
        <v>24.593004339267587</v>
      </c>
      <c r="R29" s="51">
        <f>Definitive!$BY29</f>
        <v>14.545382530816672</v>
      </c>
      <c r="S29" s="52">
        <f>Definitive!$CB29</f>
        <v>62.413729447553386</v>
      </c>
      <c r="T29" s="51">
        <f>Definitive!$CD29</f>
        <v>31.755332311434898</v>
      </c>
      <c r="U29" s="51">
        <f>Definitive!$CG29</f>
        <v>35.331956152673811</v>
      </c>
      <c r="V29" s="51">
        <f>Definitive!$CI29</f>
        <v>28.725167603799846</v>
      </c>
      <c r="W29" s="51">
        <f>Definitive!$CK29</f>
        <v>28.725167603799846</v>
      </c>
      <c r="X29" s="51">
        <f>Definitive!$CN29</f>
        <v>44.236758109851763</v>
      </c>
      <c r="Y29" s="51">
        <f>Definitive!$CQ29</f>
        <v>57.450335207599693</v>
      </c>
      <c r="Z29" s="51">
        <f>Definitive!$CT29</f>
        <v>36.768214532863801</v>
      </c>
      <c r="AB29" s="53">
        <f t="shared" si="5"/>
        <v>0.52434596054418414</v>
      </c>
      <c r="AC29" s="53">
        <f t="shared" si="6"/>
        <v>0.47510572945407609</v>
      </c>
      <c r="AE29" s="51">
        <f t="shared" si="4"/>
        <v>0.4365541327124563</v>
      </c>
      <c r="AF29" s="51">
        <f t="shared" si="16"/>
        <v>0.41564429427448851</v>
      </c>
      <c r="AG29" s="51">
        <f t="shared" si="17"/>
        <v>0.2331129170272751</v>
      </c>
      <c r="AH29" s="51">
        <f t="shared" si="18"/>
        <v>0.31070054179117262</v>
      </c>
      <c r="AI29" s="51">
        <f t="shared" si="19"/>
        <v>0.32737557494412228</v>
      </c>
      <c r="AJ29" s="51">
        <f t="shared" si="20"/>
        <v>0.31070054179117257</v>
      </c>
      <c r="AK29" s="51">
        <f t="shared" si="21"/>
        <v>0.44768532004453393</v>
      </c>
      <c r="AL29" s="51">
        <f t="shared" si="22"/>
        <v>0.55308119947545242</v>
      </c>
      <c r="AM29" s="51">
        <f t="shared" si="23"/>
        <v>0.39417069316498965</v>
      </c>
      <c r="AN29" s="51">
        <f t="shared" si="24"/>
        <v>0.29130745572320521</v>
      </c>
      <c r="AO29" s="51">
        <f t="shared" si="25"/>
        <v>0.36429621116813882</v>
      </c>
      <c r="AP29" s="51">
        <f t="shared" si="26"/>
        <v>0.27333924027193196</v>
      </c>
      <c r="AQ29" s="51">
        <f t="shared" si="27"/>
        <v>0.66284856422795657</v>
      </c>
      <c r="AR29" s="51">
        <f t="shared" si="28"/>
        <v>0.47683532569082288</v>
      </c>
      <c r="AS29" s="51">
        <f t="shared" si="29"/>
        <v>0.34547607247938705</v>
      </c>
      <c r="AT29" s="51">
        <f t="shared" si="30"/>
        <v>0.43366182368239048</v>
      </c>
      <c r="AU29" s="51">
        <f t="shared" si="7"/>
        <v>0.18261783566210896</v>
      </c>
      <c r="AV29" s="51">
        <f t="shared" si="8"/>
        <v>0.48028433702542533</v>
      </c>
      <c r="AW29" s="51">
        <f t="shared" si="9"/>
        <v>0.31070054179117262</v>
      </c>
      <c r="AX29" s="51">
        <f t="shared" si="10"/>
        <v>0.41564429427448846</v>
      </c>
      <c r="AY29" s="51">
        <f t="shared" si="11"/>
        <v>0.41564429427448851</v>
      </c>
      <c r="AZ29" s="51">
        <f t="shared" si="12"/>
        <v>0.41564429427448851</v>
      </c>
      <c r="BA29" s="51">
        <f t="shared" si="13"/>
        <v>0.4156442942744884</v>
      </c>
      <c r="BB29" s="51">
        <f t="shared" si="14"/>
        <v>0.41564429427448851</v>
      </c>
      <c r="BC29" s="51">
        <f t="shared" si="15"/>
        <v>0.4156442942744884</v>
      </c>
    </row>
    <row r="30" spans="1:55">
      <c r="A30" s="50">
        <v>1848</v>
      </c>
      <c r="B30" s="51">
        <f>Definitive!$G30</f>
        <v>76</v>
      </c>
      <c r="C30" s="51">
        <f>Definitive!$N30</f>
        <v>29.466661240364935</v>
      </c>
      <c r="D30" s="51">
        <f>Definitive!$R30</f>
        <v>18.721780145623995</v>
      </c>
      <c r="E30" s="51">
        <f>Definitive!$V30</f>
        <v>32.402525886784815</v>
      </c>
      <c r="F30" s="51">
        <f>Definitive!$Z30</f>
        <v>24.837127276376009</v>
      </c>
      <c r="G30" s="51">
        <f>Definitive!$AB30</f>
        <v>30.134349074709881</v>
      </c>
      <c r="H30" s="51">
        <f>Definitive!$AF30</f>
        <v>29.117970412274538</v>
      </c>
      <c r="I30" s="51">
        <f>Definitive!$AJ30</f>
        <v>70.664269046160655</v>
      </c>
      <c r="J30" s="51">
        <f>Definitive!$AN30</f>
        <v>22.765019622400217</v>
      </c>
      <c r="K30" s="51">
        <f>Definitive!$AV30</f>
        <v>47.029493557880954</v>
      </c>
      <c r="L30" s="51">
        <f>Definitive!$BC30</f>
        <v>37.378962960582932</v>
      </c>
      <c r="M30" s="51">
        <f>Definitive!$BG30</f>
        <v>24.620144185023229</v>
      </c>
      <c r="N30" s="51">
        <f>Definitive!$BK30</f>
        <v>18.535032249583391</v>
      </c>
      <c r="O30" s="51">
        <f>Definitive!$BO30</f>
        <v>39.482222290660999</v>
      </c>
      <c r="P30" s="51">
        <f>Definitive!$BS30</f>
        <v>23.057042080778348</v>
      </c>
      <c r="Q30" s="51">
        <f>Definitive!$BU30</f>
        <v>25.207658684080425</v>
      </c>
      <c r="R30" s="51">
        <f>Definitive!$BY30</f>
        <v>15.153922809414038</v>
      </c>
      <c r="S30" s="52">
        <f>Definitive!$CB30</f>
        <v>63.132172261272636</v>
      </c>
      <c r="T30" s="51">
        <f>Definitive!$CD30</f>
        <v>32.402525886784815</v>
      </c>
      <c r="U30" s="51">
        <f>Definitive!$CG30</f>
        <v>36.243993325648873</v>
      </c>
      <c r="V30" s="51">
        <f>Definitive!$CI30</f>
        <v>29.466661240364935</v>
      </c>
      <c r="W30" s="51">
        <f>Definitive!$CK30</f>
        <v>29.466661240364935</v>
      </c>
      <c r="X30" s="51">
        <f>Definitive!$CN30</f>
        <v>45.378658310162002</v>
      </c>
      <c r="Y30" s="51">
        <f>Definitive!$CQ30</f>
        <v>58.933322480729871</v>
      </c>
      <c r="Z30" s="51">
        <f>Definitive!$CT30</f>
        <v>37.717326387667121</v>
      </c>
      <c r="AB30" s="53">
        <f t="shared" si="5"/>
        <v>0.51573752424379371</v>
      </c>
      <c r="AC30" s="53">
        <f t="shared" si="6"/>
        <v>0.46746634185232522</v>
      </c>
      <c r="AE30" s="51">
        <f t="shared" si="4"/>
        <v>0.44237485448195574</v>
      </c>
      <c r="AF30" s="51">
        <f t="shared" si="16"/>
        <v>0.42637347794819319</v>
      </c>
      <c r="AG30" s="51">
        <f t="shared" si="17"/>
        <v>0.24175112718895558</v>
      </c>
      <c r="AH30" s="51">
        <f t="shared" si="18"/>
        <v>0.3170328135662841</v>
      </c>
      <c r="AI30" s="51">
        <f t="shared" si="19"/>
        <v>0.33734086816497533</v>
      </c>
      <c r="AJ30" s="51">
        <f t="shared" si="20"/>
        <v>0.3170328135662841</v>
      </c>
      <c r="AK30" s="51">
        <f t="shared" si="21"/>
        <v>0.45859910247777552</v>
      </c>
      <c r="AL30" s="51">
        <f t="shared" si="22"/>
        <v>0.55608535181475427</v>
      </c>
      <c r="AM30" s="51">
        <f t="shared" si="23"/>
        <v>0.40475011844680781</v>
      </c>
      <c r="AN30" s="51">
        <f t="shared" si="24"/>
        <v>0.29645523411692909</v>
      </c>
      <c r="AO30" s="51">
        <f t="shared" si="25"/>
        <v>0.37060730495982047</v>
      </c>
      <c r="AP30" s="51">
        <f t="shared" si="26"/>
        <v>0.28261894336750443</v>
      </c>
      <c r="AQ30" s="51">
        <f t="shared" si="27"/>
        <v>0.67400153780522065</v>
      </c>
      <c r="AR30" s="51">
        <f t="shared" si="28"/>
        <v>0.48076960795398421</v>
      </c>
      <c r="AS30" s="51">
        <f t="shared" si="29"/>
        <v>0.35181276174735809</v>
      </c>
      <c r="AT30" s="51">
        <f t="shared" si="30"/>
        <v>0.44450035810578492</v>
      </c>
      <c r="AU30" s="51">
        <f t="shared" si="7"/>
        <v>0.19025808220462653</v>
      </c>
      <c r="AV30" s="51">
        <f t="shared" si="8"/>
        <v>0.48581287751694946</v>
      </c>
      <c r="AW30" s="51">
        <f t="shared" si="9"/>
        <v>0.3170328135662841</v>
      </c>
      <c r="AX30" s="51">
        <f t="shared" si="10"/>
        <v>0.42637347794819319</v>
      </c>
      <c r="AY30" s="51">
        <f t="shared" si="11"/>
        <v>0.42637347794819319</v>
      </c>
      <c r="AZ30" s="51">
        <f t="shared" si="12"/>
        <v>0.42637347794819319</v>
      </c>
      <c r="BA30" s="51">
        <f t="shared" si="13"/>
        <v>0.42637347794819314</v>
      </c>
      <c r="BB30" s="51">
        <f t="shared" si="14"/>
        <v>0.42637347794819319</v>
      </c>
      <c r="BC30" s="51">
        <f t="shared" si="15"/>
        <v>0.42637347794819314</v>
      </c>
    </row>
    <row r="31" spans="1:55">
      <c r="A31" s="50">
        <v>1849</v>
      </c>
      <c r="B31" s="51">
        <f>Definitive!$G31</f>
        <v>74</v>
      </c>
      <c r="C31" s="51">
        <f>Definitive!$N31</f>
        <v>30.224822548153529</v>
      </c>
      <c r="D31" s="51">
        <f>Definitive!$R31</f>
        <v>19.413944342419217</v>
      </c>
      <c r="E31" s="51">
        <f>Definitive!$V31</f>
        <v>32.697204451505876</v>
      </c>
      <c r="F31" s="51">
        <f>Definitive!$Z31</f>
        <v>25.59107428400193</v>
      </c>
      <c r="G31" s="51">
        <f>Definitive!$AB31</f>
        <v>30.408400139900465</v>
      </c>
      <c r="H31" s="51">
        <f>Definitive!$AF31</f>
        <v>29.825375325073072</v>
      </c>
      <c r="I31" s="51">
        <f>Definitive!$AJ31</f>
        <v>68.416014755002891</v>
      </c>
      <c r="J31" s="51">
        <f>Definitive!$AN31</f>
        <v>23.374113734888407</v>
      </c>
      <c r="K31" s="51">
        <f>Definitive!$AV31</f>
        <v>46.087501755023951</v>
      </c>
      <c r="L31" s="51">
        <f>Definitive!$BC31</f>
        <v>37.605911648096047</v>
      </c>
      <c r="M31" s="51">
        <f>Definitive!$BG31</f>
        <v>25.45390083694852</v>
      </c>
      <c r="N31" s="51">
        <f>Definitive!$BK31</f>
        <v>18.845357652112185</v>
      </c>
      <c r="O31" s="51">
        <f>Definitive!$BO31</f>
        <v>38.333238900896191</v>
      </c>
      <c r="P31" s="51">
        <f>Definitive!$BS31</f>
        <v>23.220242975812532</v>
      </c>
      <c r="Q31" s="51">
        <f>Definitive!$BU31</f>
        <v>25.835561433457478</v>
      </c>
      <c r="R31" s="51">
        <f>Definitive!$BY31</f>
        <v>15.786631248926604</v>
      </c>
      <c r="S31" s="52">
        <f>Definitive!$CB31</f>
        <v>61.360251391248106</v>
      </c>
      <c r="T31" s="51">
        <f>Definitive!$CD31</f>
        <v>32.697204451505876</v>
      </c>
      <c r="U31" s="51">
        <f>Definitive!$CG31</f>
        <v>37.176531734228838</v>
      </c>
      <c r="V31" s="51">
        <f>Definitive!$CI31</f>
        <v>30.224822548153529</v>
      </c>
      <c r="W31" s="51">
        <f>Definitive!$CK31</f>
        <v>30.224822548153529</v>
      </c>
      <c r="X31" s="51">
        <f>Definitive!$CN31</f>
        <v>46.546226724156433</v>
      </c>
      <c r="Y31" s="51">
        <f>Definitive!$CQ31</f>
        <v>60.449645096307059</v>
      </c>
      <c r="Z31" s="51">
        <f>Definitive!$CT31</f>
        <v>38.687772861636518</v>
      </c>
      <c r="AB31" s="53">
        <f t="shared" si="5"/>
        <v>0.48811265876282406</v>
      </c>
      <c r="AC31" s="53">
        <f t="shared" si="6"/>
        <v>0.44115555675012608</v>
      </c>
      <c r="AE31" s="51">
        <f t="shared" si="4"/>
        <v>0.43073341094295692</v>
      </c>
      <c r="AF31" s="51">
        <f t="shared" si="16"/>
        <v>0.43734383767136248</v>
      </c>
      <c r="AG31" s="51">
        <f t="shared" si="17"/>
        <v>0.25068892442156515</v>
      </c>
      <c r="AH31" s="51">
        <f t="shared" si="18"/>
        <v>0.31991600775915702</v>
      </c>
      <c r="AI31" s="51">
        <f t="shared" si="19"/>
        <v>0.34758106765635643</v>
      </c>
      <c r="AJ31" s="51">
        <f t="shared" si="20"/>
        <v>0.31991600775915696</v>
      </c>
      <c r="AK31" s="51">
        <f t="shared" si="21"/>
        <v>0.46974051286814467</v>
      </c>
      <c r="AL31" s="51">
        <f t="shared" si="22"/>
        <v>0.53839294099181334</v>
      </c>
      <c r="AM31" s="51">
        <f t="shared" si="23"/>
        <v>0.41557949255954818</v>
      </c>
      <c r="AN31" s="51">
        <f t="shared" si="24"/>
        <v>0.29051729221439709</v>
      </c>
      <c r="AO31" s="51">
        <f t="shared" si="25"/>
        <v>0.37285747015386556</v>
      </c>
      <c r="AP31" s="51">
        <f t="shared" si="26"/>
        <v>0.29218978187364503</v>
      </c>
      <c r="AQ31" s="51">
        <f t="shared" si="27"/>
        <v>0.68528610400979972</v>
      </c>
      <c r="AR31" s="51">
        <f t="shared" si="28"/>
        <v>0.4667785947385622</v>
      </c>
      <c r="AS31" s="51">
        <f t="shared" si="29"/>
        <v>0.35430294055695838</v>
      </c>
      <c r="AT31" s="51">
        <f t="shared" si="30"/>
        <v>0.4555725088537626</v>
      </c>
      <c r="AU31" s="51">
        <f t="shared" si="7"/>
        <v>0.19820176093456968</v>
      </c>
      <c r="AV31" s="51">
        <f t="shared" si="8"/>
        <v>0.47217764296432801</v>
      </c>
      <c r="AW31" s="51">
        <f t="shared" si="9"/>
        <v>0.31991600775915702</v>
      </c>
      <c r="AX31" s="51">
        <f t="shared" si="10"/>
        <v>0.43734383767136242</v>
      </c>
      <c r="AY31" s="51">
        <f t="shared" si="11"/>
        <v>0.43734383767136248</v>
      </c>
      <c r="AZ31" s="51">
        <f t="shared" si="12"/>
        <v>0.43734383767136248</v>
      </c>
      <c r="BA31" s="51">
        <f t="shared" si="13"/>
        <v>0.43734383767136237</v>
      </c>
      <c r="BB31" s="51">
        <f t="shared" si="14"/>
        <v>0.43734383767136248</v>
      </c>
      <c r="BC31" s="51">
        <f t="shared" si="15"/>
        <v>0.43734383767136242</v>
      </c>
    </row>
    <row r="32" spans="1:55">
      <c r="A32" s="50">
        <v>1850</v>
      </c>
      <c r="B32" s="51">
        <f>Definitive!$G32</f>
        <v>72</v>
      </c>
      <c r="C32" s="51">
        <f>Definitive!$N32</f>
        <v>31</v>
      </c>
      <c r="D32" s="51">
        <f>Definitive!$R32</f>
        <v>20.130081079495486</v>
      </c>
      <c r="E32" s="51">
        <f>Definitive!$V32</f>
        <v>33</v>
      </c>
      <c r="F32" s="51">
        <f>Definitive!$Z32</f>
        <v>26.365789273292766</v>
      </c>
      <c r="G32" s="51">
        <f>Definitive!$AB32</f>
        <v>30.69</v>
      </c>
      <c r="H32" s="51">
        <f>Definitive!$AF32</f>
        <v>30.547511668245289</v>
      </c>
      <c r="I32" s="51">
        <f>Definitive!$AJ32</f>
        <v>66.558170385110373</v>
      </c>
      <c r="J32" s="51">
        <f>Definitive!$AN32</f>
        <v>23.997576315669463</v>
      </c>
      <c r="K32" s="51">
        <f>Definitive!$AV32</f>
        <v>45.381801583231656</v>
      </c>
      <c r="L32" s="51">
        <f>Definitive!$BC32</f>
        <v>37.840472871821085</v>
      </c>
      <c r="M32" s="51">
        <f>Definitive!$BG32</f>
        <v>26.313778117976874</v>
      </c>
      <c r="N32" s="51">
        <f>Definitive!$BK32</f>
        <v>19.159339214563168</v>
      </c>
      <c r="O32" s="51">
        <f>Definitive!$BO32</f>
        <v>37.39686035238099</v>
      </c>
      <c r="P32" s="51">
        <f>Definitive!$BS32</f>
        <v>23.388452514785136</v>
      </c>
      <c r="Q32" s="51">
        <f>Definitive!$BU32</f>
        <v>26.476977241441592</v>
      </c>
      <c r="R32" s="51">
        <f>Definitive!$BY32</f>
        <v>16.444435251759188</v>
      </c>
      <c r="S32" s="52">
        <f>Definitive!$CB32</f>
        <v>59.594499518337535</v>
      </c>
      <c r="T32" s="51">
        <f>Definitive!$CD32</f>
        <v>33</v>
      </c>
      <c r="U32" s="51">
        <f>Definitive!$CG32</f>
        <v>38.130000000000003</v>
      </c>
      <c r="V32" s="51">
        <f>Definitive!$CI32</f>
        <v>31</v>
      </c>
      <c r="W32" s="51">
        <f>Definitive!$CK32</f>
        <v>31</v>
      </c>
      <c r="X32" s="51">
        <f>Definitive!$CN32</f>
        <v>47.74</v>
      </c>
      <c r="Y32" s="51">
        <f>Definitive!$CQ32</f>
        <v>62</v>
      </c>
      <c r="Z32" s="51">
        <f>Definitive!$CT32</f>
        <v>39.68</v>
      </c>
      <c r="AB32" s="53">
        <f t="shared" si="5"/>
        <v>0.46186348909696767</v>
      </c>
      <c r="AC32" s="53">
        <f t="shared" si="6"/>
        <v>0.41524929576753167</v>
      </c>
      <c r="AE32" s="51">
        <f t="shared" si="4"/>
        <v>0.41909196740395804</v>
      </c>
      <c r="AF32" s="51">
        <f t="shared" si="16"/>
        <v>0.44856041573817251</v>
      </c>
      <c r="AG32" s="51">
        <f t="shared" si="17"/>
        <v>0.25993627494394989</v>
      </c>
      <c r="AH32" s="51">
        <f t="shared" si="18"/>
        <v>0.32287862014961854</v>
      </c>
      <c r="AI32" s="51">
        <f t="shared" si="19"/>
        <v>0.35810334038780745</v>
      </c>
      <c r="AJ32" s="51">
        <f t="shared" si="20"/>
        <v>0.32287862014961849</v>
      </c>
      <c r="AK32" s="51">
        <f t="shared" si="21"/>
        <v>0.48111393876824649</v>
      </c>
      <c r="AL32" s="51">
        <f t="shared" si="22"/>
        <v>0.52377282174351458</v>
      </c>
      <c r="AM32" s="51">
        <f t="shared" si="23"/>
        <v>0.42666433050846791</v>
      </c>
      <c r="AN32" s="51">
        <f t="shared" si="24"/>
        <v>0.28606883883295547</v>
      </c>
      <c r="AO32" s="51">
        <f t="shared" si="25"/>
        <v>0.37518311260318882</v>
      </c>
      <c r="AP32" s="51">
        <f t="shared" si="26"/>
        <v>0.30206046365209649</v>
      </c>
      <c r="AQ32" s="51">
        <f t="shared" si="27"/>
        <v>0.69670362155629362</v>
      </c>
      <c r="AR32" s="51">
        <f t="shared" si="28"/>
        <v>0.45537644152763063</v>
      </c>
      <c r="AS32" s="51">
        <f t="shared" si="29"/>
        <v>0.35686954308346097</v>
      </c>
      <c r="AT32" s="51">
        <f t="shared" si="30"/>
        <v>0.46688294271502823</v>
      </c>
      <c r="AU32" s="51">
        <f t="shared" si="7"/>
        <v>0.20646051542470778</v>
      </c>
      <c r="AV32" s="51">
        <f t="shared" si="8"/>
        <v>0.45858987990099614</v>
      </c>
      <c r="AW32" s="51">
        <f t="shared" si="9"/>
        <v>0.32287862014961854</v>
      </c>
      <c r="AX32" s="51">
        <f t="shared" si="10"/>
        <v>0.44856041573817251</v>
      </c>
      <c r="AY32" s="51">
        <f t="shared" si="11"/>
        <v>0.44856041573817251</v>
      </c>
      <c r="AZ32" s="51">
        <f t="shared" si="12"/>
        <v>0.44856041573817251</v>
      </c>
      <c r="BA32" s="51">
        <f t="shared" si="13"/>
        <v>0.4485604157381724</v>
      </c>
      <c r="BB32" s="51">
        <f t="shared" si="14"/>
        <v>0.44856041573817251</v>
      </c>
      <c r="BC32" s="51">
        <f t="shared" si="15"/>
        <v>0.4485604157381724</v>
      </c>
    </row>
    <row r="33" spans="1:55">
      <c r="A33" s="50">
        <v>1851</v>
      </c>
      <c r="B33" s="51">
        <f>Definitive!$G33</f>
        <v>73</v>
      </c>
      <c r="C33" s="51">
        <f>Definitive!$N33</f>
        <v>31.66311293998379</v>
      </c>
      <c r="D33" s="51">
        <f>Definitive!$R33</f>
        <v>20.786015661704187</v>
      </c>
      <c r="E33" s="51">
        <f>Definitive!$V33</f>
        <v>34.891771239727674</v>
      </c>
      <c r="F33" s="51">
        <f>Definitive!$Z33</f>
        <v>27.051230068501361</v>
      </c>
      <c r="G33" s="51">
        <f>Definitive!$AB33</f>
        <v>32.449347252946737</v>
      </c>
      <c r="H33" s="51">
        <f>Definitive!$AF33</f>
        <v>31.157294786866949</v>
      </c>
      <c r="I33" s="51">
        <f>Definitive!$AJ33</f>
        <v>65.496466882239602</v>
      </c>
      <c r="J33" s="51">
        <f>Definitive!$AN33</f>
        <v>24.535425393024106</v>
      </c>
      <c r="K33" s="51">
        <f>Definitive!$AV33</f>
        <v>45.201536111534693</v>
      </c>
      <c r="L33" s="51">
        <f>Definitive!$BC33</f>
        <v>39.889881672291637</v>
      </c>
      <c r="M33" s="51">
        <f>Definitive!$BG33</f>
        <v>27.089815732354538</v>
      </c>
      <c r="N33" s="51">
        <f>Definitive!$BK33</f>
        <v>19.397718448238351</v>
      </c>
      <c r="O33" s="51">
        <f>Definitive!$BO33</f>
        <v>36.903509156828264</v>
      </c>
      <c r="P33" s="51">
        <f>Definitive!$BS33</f>
        <v>24.679819296031805</v>
      </c>
      <c r="Q33" s="51">
        <f>Definitive!$BU33</f>
        <v>27.021713357644632</v>
      </c>
      <c r="R33" s="51">
        <f>Definitive!$BY33</f>
        <v>17.058563003772463</v>
      </c>
      <c r="S33" s="52">
        <f>Definitive!$CB33</f>
        <v>60.313538764177196</v>
      </c>
      <c r="T33" s="51">
        <f>Definitive!$CD33</f>
        <v>34.891771239727674</v>
      </c>
      <c r="U33" s="51">
        <f>Definitive!$CG33</f>
        <v>38.945628916180063</v>
      </c>
      <c r="V33" s="51">
        <f>Definitive!$CI33</f>
        <v>31.66311293998379</v>
      </c>
      <c r="W33" s="51">
        <f>Definitive!$CK33</f>
        <v>31.66311293998379</v>
      </c>
      <c r="X33" s="51">
        <f>Definitive!$CN33</f>
        <v>48.761193927575036</v>
      </c>
      <c r="Y33" s="51">
        <f>Definitive!$CQ33</f>
        <v>63.326225879967581</v>
      </c>
      <c r="Z33" s="51">
        <f>Definitive!$CT33</f>
        <v>40.528784563179251</v>
      </c>
      <c r="AB33" s="53">
        <f t="shared" si="5"/>
        <v>0.44671129108322388</v>
      </c>
      <c r="AC33" s="53">
        <f t="shared" si="6"/>
        <v>0.40628857469239693</v>
      </c>
      <c r="AE33" s="51">
        <f t="shared" si="4"/>
        <v>0.42491268917345748</v>
      </c>
      <c r="AF33" s="51">
        <f t="shared" si="16"/>
        <v>0.45815545496528509</v>
      </c>
      <c r="AG33" s="51">
        <f t="shared" si="17"/>
        <v>0.26840624539428848</v>
      </c>
      <c r="AH33" s="51">
        <f t="shared" si="18"/>
        <v>0.34138808946846716</v>
      </c>
      <c r="AI33" s="51">
        <f t="shared" si="19"/>
        <v>0.36741308021231978</v>
      </c>
      <c r="AJ33" s="51">
        <f t="shared" si="20"/>
        <v>0.3413880894684671</v>
      </c>
      <c r="AK33" s="51">
        <f t="shared" si="21"/>
        <v>0.49071783584440087</v>
      </c>
      <c r="AL33" s="51">
        <f t="shared" si="22"/>
        <v>0.5154178529044372</v>
      </c>
      <c r="AM33" s="51">
        <f t="shared" si="23"/>
        <v>0.43622700523384317</v>
      </c>
      <c r="AN33" s="51">
        <f t="shared" si="24"/>
        <v>0.28493251695125477</v>
      </c>
      <c r="AO33" s="51">
        <f t="shared" si="25"/>
        <v>0.39550272053624647</v>
      </c>
      <c r="AP33" s="51">
        <f t="shared" si="26"/>
        <v>0.31096873522600027</v>
      </c>
      <c r="AQ33" s="51">
        <f t="shared" si="27"/>
        <v>0.70537196202176622</v>
      </c>
      <c r="AR33" s="51">
        <f t="shared" si="28"/>
        <v>0.44936897165616857</v>
      </c>
      <c r="AS33" s="51">
        <f t="shared" si="29"/>
        <v>0.37657368866065682</v>
      </c>
      <c r="AT33" s="51">
        <f t="shared" si="30"/>
        <v>0.47648857097904163</v>
      </c>
      <c r="AU33" s="51">
        <f t="shared" si="7"/>
        <v>0.21417091291030788</v>
      </c>
      <c r="AV33" s="51">
        <f t="shared" si="8"/>
        <v>0.46412301003983131</v>
      </c>
      <c r="AW33" s="51">
        <f t="shared" si="9"/>
        <v>0.34138808946846716</v>
      </c>
      <c r="AX33" s="51">
        <f t="shared" si="10"/>
        <v>0.45815545496528509</v>
      </c>
      <c r="AY33" s="51">
        <f t="shared" si="11"/>
        <v>0.45815545496528509</v>
      </c>
      <c r="AZ33" s="51">
        <f t="shared" si="12"/>
        <v>0.45815545496528509</v>
      </c>
      <c r="BA33" s="51">
        <f t="shared" si="13"/>
        <v>0.45815545496528498</v>
      </c>
      <c r="BB33" s="51">
        <f t="shared" si="14"/>
        <v>0.45815545496528509</v>
      </c>
      <c r="BC33" s="51">
        <f t="shared" si="15"/>
        <v>0.45815545496528498</v>
      </c>
    </row>
    <row r="34" spans="1:55">
      <c r="A34" s="50">
        <v>1852</v>
      </c>
      <c r="B34" s="51">
        <f>Definitive!$G34</f>
        <v>76</v>
      </c>
      <c r="C34" s="51">
        <f>Definitive!$N34</f>
        <v>32.339679497601153</v>
      </c>
      <c r="D34" s="51">
        <f>Definitive!$R34</f>
        <v>21.462838690084027</v>
      </c>
      <c r="E34" s="51">
        <f>Definitive!$V34</f>
        <v>36.848730944992568</v>
      </c>
      <c r="F34" s="51">
        <f>Definitive!$Z34</f>
        <v>27.753863289748494</v>
      </c>
      <c r="G34" s="51">
        <f>Definitive!$AB34</f>
        <v>34.269319778843091</v>
      </c>
      <c r="H34" s="51">
        <f>Definitive!$AF34</f>
        <v>31.778532092922436</v>
      </c>
      <c r="I34" s="51">
        <f>Definitive!$AJ34</f>
        <v>65.99588558611201</v>
      </c>
      <c r="J34" s="51">
        <f>Definitive!$AN34</f>
        <v>25.084762187246685</v>
      </c>
      <c r="K34" s="51">
        <f>Definitive!$AV34</f>
        <v>46.100660205052272</v>
      </c>
      <c r="L34" s="51">
        <f>Definitive!$BC34</f>
        <v>42.000976117028628</v>
      </c>
      <c r="M34" s="51">
        <f>Definitive!$BG34</f>
        <v>27.888109746549738</v>
      </c>
      <c r="N34" s="51">
        <f>Definitive!$BK34</f>
        <v>19.638619758665833</v>
      </c>
      <c r="O34" s="51">
        <f>Definitive!$BO34</f>
        <v>37.289166632137793</v>
      </c>
      <c r="P34" s="51">
        <f>Definitive!$BS34</f>
        <v>26.01194970472535</v>
      </c>
      <c r="Q34" s="51">
        <f>Definitive!$BU34</f>
        <v>27.57703362403927</v>
      </c>
      <c r="R34" s="51">
        <f>Definitive!$BY34</f>
        <v>17.69522583969027</v>
      </c>
      <c r="S34" s="52">
        <f>Definitive!$CB34</f>
        <v>62.679253086629345</v>
      </c>
      <c r="T34" s="51">
        <f>Definitive!$CD34</f>
        <v>36.848730944992568</v>
      </c>
      <c r="U34" s="51">
        <f>Definitive!$CG34</f>
        <v>39.77780578204942</v>
      </c>
      <c r="V34" s="51">
        <f>Definitive!$CI34</f>
        <v>32.339679497601153</v>
      </c>
      <c r="W34" s="51">
        <f>Definitive!$CK34</f>
        <v>32.339679497601153</v>
      </c>
      <c r="X34" s="51">
        <f>Definitive!$CN34</f>
        <v>49.803106426305774</v>
      </c>
      <c r="Y34" s="51">
        <f>Definitive!$CQ34</f>
        <v>64.679358995202307</v>
      </c>
      <c r="Z34" s="51">
        <f>Definitive!$CT34</f>
        <v>41.394789756929477</v>
      </c>
      <c r="AB34" s="53">
        <f t="shared" si="5"/>
        <v>0.44532433828459866</v>
      </c>
      <c r="AC34" s="53">
        <f t="shared" si="6"/>
        <v>0.41039064167493877</v>
      </c>
      <c r="AE34" s="51">
        <f t="shared" si="4"/>
        <v>0.44237485448195574</v>
      </c>
      <c r="AF34" s="51">
        <f t="shared" si="16"/>
        <v>0.4679451638801041</v>
      </c>
      <c r="AG34" s="51">
        <f t="shared" si="17"/>
        <v>0.27714594475757326</v>
      </c>
      <c r="AH34" s="51">
        <f t="shared" si="18"/>
        <v>0.36053537581162876</v>
      </c>
      <c r="AI34" s="51">
        <f t="shared" si="19"/>
        <v>0.37695632964771286</v>
      </c>
      <c r="AJ34" s="51">
        <f t="shared" si="20"/>
        <v>0.3605353758116287</v>
      </c>
      <c r="AK34" s="51">
        <f t="shared" si="21"/>
        <v>0.50050213285923195</v>
      </c>
      <c r="AL34" s="51">
        <f t="shared" si="22"/>
        <v>0.51934797812039801</v>
      </c>
      <c r="AM34" s="51">
        <f t="shared" si="23"/>
        <v>0.44599392554477485</v>
      </c>
      <c r="AN34" s="51">
        <f t="shared" si="24"/>
        <v>0.29060023785315803</v>
      </c>
      <c r="AO34" s="51">
        <f t="shared" si="25"/>
        <v>0.41643393319467875</v>
      </c>
      <c r="AP34" s="51">
        <f t="shared" si="26"/>
        <v>0.3201324919080466</v>
      </c>
      <c r="AQ34" s="51">
        <f t="shared" si="27"/>
        <v>0.71413201441881902</v>
      </c>
      <c r="AR34" s="51">
        <f t="shared" si="28"/>
        <v>0.45406506986067474</v>
      </c>
      <c r="AS34" s="51">
        <f t="shared" si="29"/>
        <v>0.39689982054037498</v>
      </c>
      <c r="AT34" s="51">
        <f t="shared" si="30"/>
        <v>0.48628083532097771</v>
      </c>
      <c r="AU34" s="51">
        <f t="shared" si="7"/>
        <v>0.22216423923881679</v>
      </c>
      <c r="AV34" s="51">
        <f t="shared" si="8"/>
        <v>0.48232758690148564</v>
      </c>
      <c r="AW34" s="51">
        <f t="shared" si="9"/>
        <v>0.36053537581162876</v>
      </c>
      <c r="AX34" s="51">
        <f t="shared" si="10"/>
        <v>0.4679451638801041</v>
      </c>
      <c r="AY34" s="51">
        <f t="shared" si="11"/>
        <v>0.4679451638801041</v>
      </c>
      <c r="AZ34" s="51">
        <f t="shared" si="12"/>
        <v>0.4679451638801041</v>
      </c>
      <c r="BA34" s="51">
        <f t="shared" si="13"/>
        <v>0.46794516388010399</v>
      </c>
      <c r="BB34" s="51">
        <f t="shared" si="14"/>
        <v>0.4679451638801041</v>
      </c>
      <c r="BC34" s="51">
        <f t="shared" si="15"/>
        <v>0.46794516388010399</v>
      </c>
    </row>
    <row r="35" spans="1:55">
      <c r="A35" s="50">
        <v>1853</v>
      </c>
      <c r="B35" s="51">
        <f>Definitive!$G35</f>
        <v>81</v>
      </c>
      <c r="C35" s="51">
        <f>Definitive!$N35</f>
        <v>33.029963285867673</v>
      </c>
      <c r="D35" s="51">
        <f>Definitive!$R35</f>
        <v>22.16120396193925</v>
      </c>
      <c r="E35" s="51">
        <f>Definitive!$V35</f>
        <v>38.872788840389916</v>
      </c>
      <c r="F35" s="51">
        <f>Definitive!$Z35</f>
        <v>28.474109400871807</v>
      </c>
      <c r="G35" s="51">
        <f>Definitive!$AB35</f>
        <v>36.151693621562622</v>
      </c>
      <c r="H35" s="51">
        <f>Definitive!$AF35</f>
        <v>32.411430524817604</v>
      </c>
      <c r="I35" s="51">
        <f>Definitive!$AJ35</f>
        <v>67.904999471247038</v>
      </c>
      <c r="J35" s="51">
        <f>Definitive!$AN35</f>
        <v>25.645824267602659</v>
      </c>
      <c r="K35" s="51">
        <f>Definitive!$AV35</f>
        <v>48.011690452187089</v>
      </c>
      <c r="L35" s="51">
        <f>Definitive!$BC35</f>
        <v>44.175315906445796</v>
      </c>
      <c r="M35" s="51">
        <f>Definitive!$BG35</f>
        <v>28.709285533633743</v>
      </c>
      <c r="N35" s="51">
        <f>Definitive!$BK35</f>
        <v>19.882067753564414</v>
      </c>
      <c r="O35" s="51">
        <f>Definitive!$BO35</f>
        <v>38.475439664537255</v>
      </c>
      <c r="P35" s="51">
        <f>Definitive!$BS35</f>
        <v>27.385929154933041</v>
      </c>
      <c r="Q35" s="51">
        <f>Definitive!$BU35</f>
        <v>28.143136201344756</v>
      </c>
      <c r="R35" s="51">
        <f>Definitive!$BY35</f>
        <v>18.355239421286118</v>
      </c>
      <c r="S35" s="52">
        <f>Definitive!$CB35</f>
        <v>66.682751115209143</v>
      </c>
      <c r="T35" s="51">
        <f>Definitive!$CD35</f>
        <v>38.872788840389916</v>
      </c>
      <c r="U35" s="51">
        <f>Definitive!$CG35</f>
        <v>40.626854841617238</v>
      </c>
      <c r="V35" s="51">
        <f>Definitive!$CI35</f>
        <v>33.029963285867673</v>
      </c>
      <c r="W35" s="51">
        <f>Definitive!$CK35</f>
        <v>33.029963285867673</v>
      </c>
      <c r="X35" s="51">
        <f>Definitive!$CN35</f>
        <v>50.866143460236216</v>
      </c>
      <c r="Y35" s="51">
        <f>Definitive!$CQ35</f>
        <v>66.059926571735346</v>
      </c>
      <c r="Z35" s="51">
        <f>Definitive!$CT35</f>
        <v>42.278353005910624</v>
      </c>
      <c r="AB35" s="53">
        <f t="shared" si="5"/>
        <v>0.45574334127748101</v>
      </c>
      <c r="AC35" s="53">
        <f t="shared" si="6"/>
        <v>0.42564409927134711</v>
      </c>
      <c r="AE35" s="51">
        <f t="shared" si="4"/>
        <v>0.47147846332945281</v>
      </c>
      <c r="AF35" s="51">
        <f t="shared" si="16"/>
        <v>0.47793335688146377</v>
      </c>
      <c r="AG35" s="51">
        <f t="shared" si="17"/>
        <v>0.28616381540595198</v>
      </c>
      <c r="AH35" s="51">
        <f t="shared" si="18"/>
        <v>0.38033916430765413</v>
      </c>
      <c r="AI35" s="51">
        <f t="shared" si="19"/>
        <v>0.38673879948470913</v>
      </c>
      <c r="AJ35" s="51">
        <f t="shared" si="20"/>
        <v>0.38033916430765402</v>
      </c>
      <c r="AK35" s="51">
        <f t="shared" si="21"/>
        <v>0.51047008902915658</v>
      </c>
      <c r="AL35" s="51">
        <f t="shared" si="22"/>
        <v>0.53437155765783362</v>
      </c>
      <c r="AM35" s="51">
        <f t="shared" si="23"/>
        <v>0.45596931529830009</v>
      </c>
      <c r="AN35" s="51">
        <f t="shared" si="24"/>
        <v>0.30264661293524625</v>
      </c>
      <c r="AO35" s="51">
        <f t="shared" si="25"/>
        <v>0.43799221479474787</v>
      </c>
      <c r="AP35" s="51">
        <f t="shared" si="26"/>
        <v>0.32955891246515434</v>
      </c>
      <c r="AQ35" s="51">
        <f t="shared" si="27"/>
        <v>0.72298467357407514</v>
      </c>
      <c r="AR35" s="51">
        <f t="shared" si="28"/>
        <v>0.46851015394217477</v>
      </c>
      <c r="AS35" s="51">
        <f t="shared" si="29"/>
        <v>0.41786450036652928</v>
      </c>
      <c r="AT35" s="51">
        <f t="shared" si="30"/>
        <v>0.49626323001659506</v>
      </c>
      <c r="AU35" s="51">
        <f t="shared" si="7"/>
        <v>0.23045073507509117</v>
      </c>
      <c r="AV35" s="51">
        <f t="shared" si="8"/>
        <v>0.51313518986734907</v>
      </c>
      <c r="AW35" s="51">
        <f t="shared" si="9"/>
        <v>0.38033916430765413</v>
      </c>
      <c r="AX35" s="51">
        <f t="shared" si="10"/>
        <v>0.47793335688146377</v>
      </c>
      <c r="AY35" s="51">
        <f t="shared" si="11"/>
        <v>0.47793335688146377</v>
      </c>
      <c r="AZ35" s="51">
        <f t="shared" si="12"/>
        <v>0.47793335688146377</v>
      </c>
      <c r="BA35" s="51">
        <f t="shared" si="13"/>
        <v>0.47793335688146371</v>
      </c>
      <c r="BB35" s="51">
        <f t="shared" si="14"/>
        <v>0.47793335688146377</v>
      </c>
      <c r="BC35" s="51">
        <f t="shared" si="15"/>
        <v>0.47793335688146371</v>
      </c>
    </row>
    <row r="36" spans="1:55">
      <c r="A36" s="50">
        <v>1854</v>
      </c>
      <c r="B36" s="51">
        <f>Definitive!$G36</f>
        <v>84</v>
      </c>
      <c r="C36" s="51">
        <f>Definitive!$N36</f>
        <v>33.734232957196468</v>
      </c>
      <c r="D36" s="51">
        <f>Definitive!$R36</f>
        <v>22.881785463836852</v>
      </c>
      <c r="E36" s="51">
        <f>Definitive!$V36</f>
        <v>40.965906239610256</v>
      </c>
      <c r="F36" s="51">
        <f>Definitive!$Z36</f>
        <v>29.212398957336656</v>
      </c>
      <c r="G36" s="51">
        <f>Definitive!$AB36</f>
        <v>38.098292802837541</v>
      </c>
      <c r="H36" s="51">
        <f>Definitive!$AF36</f>
        <v>33.056200659714875</v>
      </c>
      <c r="I36" s="51">
        <f>Definitive!$AJ36</f>
        <v>69.646163782495194</v>
      </c>
      <c r="J36" s="51">
        <f>Definitive!$AN36</f>
        <v>26.218854003955808</v>
      </c>
      <c r="K36" s="51">
        <f>Definitive!$AV36</f>
        <v>49.842223726099881</v>
      </c>
      <c r="L36" s="51">
        <f>Definitive!$BC36</f>
        <v>46.414496958762498</v>
      </c>
      <c r="M36" s="51">
        <f>Definitive!$BG36</f>
        <v>29.553985765984113</v>
      </c>
      <c r="N36" s="51">
        <f>Definitive!$BK36</f>
        <v>20.128087269327974</v>
      </c>
      <c r="O36" s="51">
        <f>Definitive!$BO36</f>
        <v>39.572643759245885</v>
      </c>
      <c r="P36" s="51">
        <f>Definitive!$BS36</f>
        <v>28.802869640108408</v>
      </c>
      <c r="Q36" s="51">
        <f>Definitive!$BU36</f>
        <v>28.720222865062194</v>
      </c>
      <c r="R36" s="51">
        <f>Definitive!$BY36</f>
        <v>19.039448611221129</v>
      </c>
      <c r="S36" s="52">
        <f>Definitive!$CB36</f>
        <v>69.02812012908214</v>
      </c>
      <c r="T36" s="51">
        <f>Definitive!$CD36</f>
        <v>40.965906239610256</v>
      </c>
      <c r="U36" s="51">
        <f>Definitive!$CG36</f>
        <v>41.493106537351657</v>
      </c>
      <c r="V36" s="51">
        <f>Definitive!$CI36</f>
        <v>33.734232957196468</v>
      </c>
      <c r="W36" s="51">
        <f>Definitive!$CK36</f>
        <v>33.734232957196468</v>
      </c>
      <c r="X36" s="51">
        <f>Definitive!$CN36</f>
        <v>51.950718754082565</v>
      </c>
      <c r="Y36" s="51">
        <f>Definitive!$CQ36</f>
        <v>67.468465914392937</v>
      </c>
      <c r="Z36" s="51">
        <f>Definitive!$CT36</f>
        <v>43.179818185211481</v>
      </c>
      <c r="AB36" s="53">
        <f t="shared" si="5"/>
        <v>0.45754956217550669</v>
      </c>
      <c r="AC36" s="53">
        <f t="shared" si="6"/>
        <v>0.42902859470785043</v>
      </c>
      <c r="AE36" s="51">
        <f t="shared" si="4"/>
        <v>0.48894062863795107</v>
      </c>
      <c r="AF36" s="51">
        <f t="shared" si="16"/>
        <v>0.48812392128672283</v>
      </c>
      <c r="AG36" s="51">
        <f t="shared" si="17"/>
        <v>0.29546856041204977</v>
      </c>
      <c r="AH36" s="51">
        <f t="shared" si="18"/>
        <v>0.40081864484315172</v>
      </c>
      <c r="AI36" s="51">
        <f t="shared" si="19"/>
        <v>0.39676633757973984</v>
      </c>
      <c r="AJ36" s="51">
        <f t="shared" si="20"/>
        <v>0.40081864484315172</v>
      </c>
      <c r="AK36" s="51">
        <f t="shared" si="21"/>
        <v>0.52062502087989149</v>
      </c>
      <c r="AL36" s="51">
        <f t="shared" si="22"/>
        <v>0.5480734749302707</v>
      </c>
      <c r="AM36" s="51">
        <f t="shared" si="23"/>
        <v>0.46615748370357851</v>
      </c>
      <c r="AN36" s="51">
        <f t="shared" si="24"/>
        <v>0.31418556709406065</v>
      </c>
      <c r="AO36" s="51">
        <f t="shared" si="25"/>
        <v>0.4601933886473048</v>
      </c>
      <c r="AP36" s="51">
        <f t="shared" si="26"/>
        <v>0.33925537424600649</v>
      </c>
      <c r="AQ36" s="51">
        <f t="shared" si="27"/>
        <v>0.73193084262961927</v>
      </c>
      <c r="AR36" s="51">
        <f t="shared" si="28"/>
        <v>0.48187065778046423</v>
      </c>
      <c r="AS36" s="51">
        <f t="shared" si="29"/>
        <v>0.43948469534100798</v>
      </c>
      <c r="AT36" s="51">
        <f t="shared" si="30"/>
        <v>0.50643931308306689</v>
      </c>
      <c r="AU36" s="51">
        <f t="shared" si="7"/>
        <v>0.2390410077022519</v>
      </c>
      <c r="AV36" s="51">
        <f t="shared" si="8"/>
        <v>0.53118320609516523</v>
      </c>
      <c r="AW36" s="51">
        <f t="shared" si="9"/>
        <v>0.40081864484315172</v>
      </c>
      <c r="AX36" s="51">
        <f t="shared" si="10"/>
        <v>0.48812392128672283</v>
      </c>
      <c r="AY36" s="51">
        <f t="shared" si="11"/>
        <v>0.48812392128672283</v>
      </c>
      <c r="AZ36" s="51">
        <f t="shared" si="12"/>
        <v>0.48812392128672283</v>
      </c>
      <c r="BA36" s="51">
        <f t="shared" si="13"/>
        <v>0.48812392128672277</v>
      </c>
      <c r="BB36" s="51">
        <f t="shared" si="14"/>
        <v>0.48812392128672283</v>
      </c>
      <c r="BC36" s="51">
        <f t="shared" si="15"/>
        <v>0.48812392128672277</v>
      </c>
    </row>
    <row r="37" spans="1:55">
      <c r="A37" s="50">
        <v>1855</v>
      </c>
      <c r="B37" s="51">
        <f>Definitive!$G37</f>
        <v>83</v>
      </c>
      <c r="C37" s="51">
        <f>Definitive!$N37</f>
        <v>34.452762297978012</v>
      </c>
      <c r="D37" s="51">
        <f>Definitive!$R37</f>
        <v>23.625277988339697</v>
      </c>
      <c r="E37" s="51">
        <f>Definitive!$V37</f>
        <v>43.130097372720165</v>
      </c>
      <c r="F37" s="51">
        <f>Definitive!$Z37</f>
        <v>29.969172844956567</v>
      </c>
      <c r="G37" s="51">
        <f>Definitive!$AB37</f>
        <v>40.110990556629758</v>
      </c>
      <c r="H37" s="51">
        <f>Definitive!$AF37</f>
        <v>33.713056776252913</v>
      </c>
      <c r="I37" s="51">
        <f>Definitive!$AJ37</f>
        <v>70.761397802340255</v>
      </c>
      <c r="J37" s="51">
        <f>Definitive!$AN37</f>
        <v>26.804098662100138</v>
      </c>
      <c r="K37" s="51">
        <f>Definitive!$AV37</f>
        <v>51.256810336250432</v>
      </c>
      <c r="L37" s="51">
        <f>Definitive!$BC37</f>
        <v>48.720152209492078</v>
      </c>
      <c r="M37" s="51">
        <f>Definitive!$BG37</f>
        <v>30.422870887950758</v>
      </c>
      <c r="N37" s="51">
        <f>Definitive!$BK37</f>
        <v>20.376703373082346</v>
      </c>
      <c r="O37" s="51">
        <f>Definitive!$BO37</f>
        <v>40.319050258808261</v>
      </c>
      <c r="P37" s="51">
        <f>Definitive!$BS37</f>
        <v>30.263910352216445</v>
      </c>
      <c r="Q37" s="51">
        <f>Definitive!$BU37</f>
        <v>29.308499070156422</v>
      </c>
      <c r="R37" s="51">
        <f>Definitive!$BY37</f>
        <v>19.748728509091379</v>
      </c>
      <c r="S37" s="52">
        <f>Definitive!$CB37</f>
        <v>68.083695780013798</v>
      </c>
      <c r="T37" s="51">
        <f>Definitive!$CD37</f>
        <v>43.130097372720165</v>
      </c>
      <c r="U37" s="51">
        <f>Definitive!$CG37</f>
        <v>42.376897626512957</v>
      </c>
      <c r="V37" s="51">
        <f>Definitive!$CI37</f>
        <v>34.452762297978012</v>
      </c>
      <c r="W37" s="51">
        <f>Definitive!$CK37</f>
        <v>34.452762297978012</v>
      </c>
      <c r="X37" s="51">
        <f>Definitive!$CN37</f>
        <v>53.057253938886141</v>
      </c>
      <c r="Y37" s="51">
        <f>Definitive!$CQ37</f>
        <v>68.905524595956024</v>
      </c>
      <c r="Z37" s="51">
        <f>Definitive!$CT37</f>
        <v>44.099535741411856</v>
      </c>
      <c r="AB37" s="53">
        <f t="shared" si="5"/>
        <v>0.44337057951473424</v>
      </c>
      <c r="AC37" s="53">
        <f t="shared" si="6"/>
        <v>0.41184686992392477</v>
      </c>
      <c r="AE37" s="51">
        <f t="shared" si="4"/>
        <v>0.48311990686845163</v>
      </c>
      <c r="AF37" s="51">
        <f t="shared" si="16"/>
        <v>0.4985208187003049</v>
      </c>
      <c r="AG37" s="51">
        <f t="shared" si="17"/>
        <v>0.30506915151273828</v>
      </c>
      <c r="AH37" s="51">
        <f t="shared" si="18"/>
        <v>0.42199352504916893</v>
      </c>
      <c r="AI37" s="51">
        <f t="shared" si="19"/>
        <v>0.4070449320972751</v>
      </c>
      <c r="AJ37" s="51">
        <f t="shared" si="20"/>
        <v>0.42199352504916887</v>
      </c>
      <c r="AK37" s="51">
        <f t="shared" si="21"/>
        <v>0.53097030323426864</v>
      </c>
      <c r="AL37" s="51">
        <f t="shared" si="22"/>
        <v>0.55684969678400853</v>
      </c>
      <c r="AM37" s="51">
        <f t="shared" si="23"/>
        <v>0.47656282701684305</v>
      </c>
      <c r="AN37" s="51">
        <f t="shared" si="24"/>
        <v>0.32310255881489919</v>
      </c>
      <c r="AO37" s="51">
        <f t="shared" si="25"/>
        <v>0.48305364508460708</v>
      </c>
      <c r="AP37" s="51">
        <f t="shared" si="26"/>
        <v>0.34922945860686649</v>
      </c>
      <c r="AQ37" s="51">
        <f t="shared" si="27"/>
        <v>0.74097143311779368</v>
      </c>
      <c r="AR37" s="51">
        <f t="shared" si="28"/>
        <v>0.49095954739582387</v>
      </c>
      <c r="AS37" s="51">
        <f t="shared" si="29"/>
        <v>0.46177778767051214</v>
      </c>
      <c r="AT37" s="51">
        <f t="shared" si="30"/>
        <v>0.51681270741955232</v>
      </c>
      <c r="AU37" s="51">
        <f t="shared" si="7"/>
        <v>0.24794604402929818</v>
      </c>
      <c r="AV37" s="51">
        <f t="shared" si="8"/>
        <v>0.52391569898770873</v>
      </c>
      <c r="AW37" s="51">
        <f t="shared" si="9"/>
        <v>0.42199352504916893</v>
      </c>
      <c r="AX37" s="51">
        <f t="shared" si="10"/>
        <v>0.4985208187003049</v>
      </c>
      <c r="AY37" s="51">
        <f t="shared" si="11"/>
        <v>0.4985208187003049</v>
      </c>
      <c r="AZ37" s="51">
        <f t="shared" si="12"/>
        <v>0.4985208187003049</v>
      </c>
      <c r="BA37" s="51">
        <f t="shared" si="13"/>
        <v>0.49852081870030485</v>
      </c>
      <c r="BB37" s="51">
        <f t="shared" si="14"/>
        <v>0.4985208187003049</v>
      </c>
      <c r="BC37" s="51">
        <f t="shared" si="15"/>
        <v>0.49852081870030479</v>
      </c>
    </row>
    <row r="38" spans="1:55">
      <c r="A38" s="50">
        <v>1856</v>
      </c>
      <c r="B38" s="51">
        <f>Definitive!$G38</f>
        <v>87.535240018196248</v>
      </c>
      <c r="C38" s="51">
        <f>Definitive!$N38</f>
        <v>35.185830324909745</v>
      </c>
      <c r="D38" s="51">
        <f>Definitive!$R38</f>
        <v>24.39239776941281</v>
      </c>
      <c r="E38" s="51">
        <f>Definitive!$V38</f>
        <v>45.367430746495963</v>
      </c>
      <c r="F38" s="51">
        <f>Definitive!$Z38</f>
        <v>30.744882524195802</v>
      </c>
      <c r="G38" s="51">
        <f>Definitive!$AB38</f>
        <v>42.19171059424125</v>
      </c>
      <c r="H38" s="51">
        <f>Definitive!$AF38</f>
        <v>34.38221691833121</v>
      </c>
      <c r="I38" s="51">
        <f>Definitive!$AJ38</f>
        <v>73.912451128779267</v>
      </c>
      <c r="J38" s="51">
        <f>Definitive!$AN38</f>
        <v>27.401810500959424</v>
      </c>
      <c r="K38" s="51">
        <f>Definitive!$AV38</f>
        <v>54.19107193957651</v>
      </c>
      <c r="L38" s="51">
        <f>Definitive!$BC38</f>
        <v>51.093952427995205</v>
      </c>
      <c r="M38" s="51">
        <f>Definitive!$BG38</f>
        <v>31.316619601308169</v>
      </c>
      <c r="N38" s="51">
        <f>Definitive!$BK38</f>
        <v>20.627941364760353</v>
      </c>
      <c r="O38" s="51">
        <f>Definitive!$BO38</f>
        <v>42.232570878735501</v>
      </c>
      <c r="P38" s="51">
        <f>Definitive!$BS38</f>
        <v>31.770218314808432</v>
      </c>
      <c r="Q38" s="51">
        <f>Definitive!$BU38</f>
        <v>29.908174016878256</v>
      </c>
      <c r="R38" s="51">
        <f>Definitive!$BY38</f>
        <v>20.483985523959753</v>
      </c>
      <c r="S38" s="52">
        <f>Definitive!$CB38</f>
        <v>71.67475662189446</v>
      </c>
      <c r="T38" s="51">
        <f>Definitive!$CD38</f>
        <v>45.367430746495963</v>
      </c>
      <c r="U38" s="51">
        <f>Definitive!$CG38</f>
        <v>43.278571299638983</v>
      </c>
      <c r="V38" s="51">
        <f>Definitive!$CI38</f>
        <v>35.185830324909745</v>
      </c>
      <c r="W38" s="51">
        <f>Definitive!$CK38</f>
        <v>35.185830324909745</v>
      </c>
      <c r="X38" s="51">
        <f>Definitive!$CN38</f>
        <v>54.186178700361005</v>
      </c>
      <c r="Y38" s="51">
        <f>Definitive!$CQ38</f>
        <v>70.371660649819489</v>
      </c>
      <c r="Z38" s="51">
        <f>Definitive!$CT38</f>
        <v>45.037862815884473</v>
      </c>
      <c r="AB38" s="53">
        <f t="shared" si="5"/>
        <v>0.45386974653790629</v>
      </c>
      <c r="AC38" s="53">
        <f t="shared" si="6"/>
        <v>0.4231645667022505</v>
      </c>
      <c r="AE38" s="51">
        <f t="shared" si="4"/>
        <v>0.50951827717227149</v>
      </c>
      <c r="AF38" s="51">
        <f t="shared" si="16"/>
        <v>0.50912808640755847</v>
      </c>
      <c r="AG38" s="51">
        <f t="shared" si="17"/>
        <v>0.31497483731402776</v>
      </c>
      <c r="AH38" s="51">
        <f t="shared" si="18"/>
        <v>0.44388404361096956</v>
      </c>
      <c r="AI38" s="51">
        <f t="shared" si="19"/>
        <v>0.41758071482797099</v>
      </c>
      <c r="AJ38" s="51">
        <f t="shared" si="20"/>
        <v>0.4438840436109695</v>
      </c>
      <c r="AK38" s="51">
        <f t="shared" si="21"/>
        <v>0.54150937021682344</v>
      </c>
      <c r="AL38" s="51">
        <f t="shared" si="22"/>
        <v>0.58164659373450622</v>
      </c>
      <c r="AM38" s="51">
        <f t="shared" si="23"/>
        <v>0.48718983026955753</v>
      </c>
      <c r="AN38" s="51">
        <f t="shared" si="24"/>
        <v>0.34159897765266017</v>
      </c>
      <c r="AO38" s="51">
        <f t="shared" si="25"/>
        <v>0.5065895495563334</v>
      </c>
      <c r="AP38" s="51">
        <f t="shared" si="26"/>
        <v>0.35948895648416945</v>
      </c>
      <c r="AQ38" s="51">
        <f t="shared" si="27"/>
        <v>0.75010736503665387</v>
      </c>
      <c r="AR38" s="51">
        <f t="shared" si="28"/>
        <v>0.51426022564746043</v>
      </c>
      <c r="AS38" s="51">
        <f t="shared" si="29"/>
        <v>0.48476158422624249</v>
      </c>
      <c r="AT38" s="51">
        <f t="shared" si="30"/>
        <v>0.52738710196787519</v>
      </c>
      <c r="AU38" s="51">
        <f t="shared" si="7"/>
        <v>0.257177224056786</v>
      </c>
      <c r="AV38" s="51">
        <f t="shared" si="8"/>
        <v>0.55154952716825234</v>
      </c>
      <c r="AW38" s="51">
        <f t="shared" si="9"/>
        <v>0.44388404361096956</v>
      </c>
      <c r="AX38" s="51">
        <f t="shared" si="10"/>
        <v>0.50912808640755836</v>
      </c>
      <c r="AY38" s="51">
        <f t="shared" si="11"/>
        <v>0.50912808640755847</v>
      </c>
      <c r="AZ38" s="51">
        <f t="shared" si="12"/>
        <v>0.50912808640755847</v>
      </c>
      <c r="BA38" s="51">
        <f t="shared" si="13"/>
        <v>0.50912808640755836</v>
      </c>
      <c r="BB38" s="51">
        <f t="shared" si="14"/>
        <v>0.50912808640755847</v>
      </c>
      <c r="BC38" s="51">
        <f t="shared" si="15"/>
        <v>0.50912808640755836</v>
      </c>
    </row>
    <row r="39" spans="1:55">
      <c r="A39" s="50">
        <v>1857</v>
      </c>
      <c r="B39" s="51">
        <f>Definitive!$G39</f>
        <v>87</v>
      </c>
      <c r="C39" s="51">
        <f>Definitive!$N39</f>
        <v>35.938377773912443</v>
      </c>
      <c r="D39" s="51">
        <f>Definitive!$R39</f>
        <v>25.187146534156145</v>
      </c>
      <c r="E39" s="51">
        <f>Definitive!$V39</f>
        <v>46.280153256670879</v>
      </c>
      <c r="F39" s="51">
        <f>Definitive!$Z39</f>
        <v>31.544077319183746</v>
      </c>
      <c r="G39" s="51">
        <f>Definitive!$AB39</f>
        <v>43.040542528703917</v>
      </c>
      <c r="H39" s="51">
        <f>Definitive!$AF39</f>
        <v>35.068446637309542</v>
      </c>
      <c r="I39" s="51">
        <f>Definitive!$AJ39</f>
        <v>71.953489499826517</v>
      </c>
      <c r="J39" s="51">
        <f>Definitive!$AN39</f>
        <v>28.015876775962411</v>
      </c>
      <c r="K39" s="51">
        <f>Definitive!$AV39</f>
        <v>53.397012658924922</v>
      </c>
      <c r="L39" s="51">
        <f>Definitive!$BC39</f>
        <v>51.9657523568507</v>
      </c>
      <c r="M39" s="51">
        <f>Definitive!$BG39</f>
        <v>32.240106584544549</v>
      </c>
      <c r="N39" s="51">
        <f>Definitive!$BK39</f>
        <v>20.884532703949134</v>
      </c>
      <c r="O39" s="51">
        <f>Definitive!$BO39</f>
        <v>41.228525211236033</v>
      </c>
      <c r="P39" s="51">
        <f>Definitive!$BS39</f>
        <v>32.344631953332133</v>
      </c>
      <c r="Q39" s="51">
        <f>Definitive!$BU39</f>
        <v>30.523415513709658</v>
      </c>
      <c r="R39" s="51">
        <f>Definitive!$BY39</f>
        <v>21.248911620511169</v>
      </c>
      <c r="S39" s="52">
        <f>Definitive!$CB39</f>
        <v>71.108386219147206</v>
      </c>
      <c r="T39" s="51">
        <f>Definitive!$CD39</f>
        <v>46.280153256670879</v>
      </c>
      <c r="U39" s="51">
        <f>Definitive!$CG39</f>
        <v>44.204204661912307</v>
      </c>
      <c r="V39" s="51">
        <f>Definitive!$CI39</f>
        <v>35.938377773912443</v>
      </c>
      <c r="W39" s="51">
        <f>Definitive!$CK39</f>
        <v>35.938377773912443</v>
      </c>
      <c r="X39" s="51">
        <f>Definitive!$CN39</f>
        <v>55.345101771825163</v>
      </c>
      <c r="Y39" s="51">
        <f>Definitive!$CQ39</f>
        <v>71.876755547824885</v>
      </c>
      <c r="Z39" s="51">
        <f>Definitive!$CT39</f>
        <v>46.001123550607929</v>
      </c>
      <c r="AB39" s="53">
        <f t="shared" si="5"/>
        <v>0.43690138380905214</v>
      </c>
      <c r="AC39" s="53">
        <f t="shared" si="6"/>
        <v>0.40919305285158952</v>
      </c>
      <c r="AE39" s="51">
        <f t="shared" si="4"/>
        <v>0.50640279394644938</v>
      </c>
      <c r="AF39" s="51">
        <f t="shared" si="16"/>
        <v>0.52001721532973111</v>
      </c>
      <c r="AG39" s="51">
        <f t="shared" si="17"/>
        <v>0.32523729142972996</v>
      </c>
      <c r="AH39" s="51">
        <f t="shared" si="18"/>
        <v>0.45281430375232629</v>
      </c>
      <c r="AI39" s="51">
        <f t="shared" si="19"/>
        <v>0.42843547524265851</v>
      </c>
      <c r="AJ39" s="51">
        <f t="shared" si="20"/>
        <v>0.45281430375232617</v>
      </c>
      <c r="AK39" s="51">
        <f t="shared" si="21"/>
        <v>0.55231727779970829</v>
      </c>
      <c r="AL39" s="51">
        <f t="shared" si="22"/>
        <v>0.56623074239503801</v>
      </c>
      <c r="AM39" s="51">
        <f t="shared" si="23"/>
        <v>0.49810760682605515</v>
      </c>
      <c r="AN39" s="51">
        <f t="shared" si="24"/>
        <v>0.33659354356992721</v>
      </c>
      <c r="AO39" s="51">
        <f t="shared" si="25"/>
        <v>0.5152333266038136</v>
      </c>
      <c r="AP39" s="51">
        <f t="shared" si="26"/>
        <v>0.37008982516529915</v>
      </c>
      <c r="AQ39" s="51">
        <f t="shared" si="27"/>
        <v>0.75943796424317134</v>
      </c>
      <c r="AR39" s="51">
        <f t="shared" si="28"/>
        <v>0.50203409920559106</v>
      </c>
      <c r="AS39" s="51">
        <f t="shared" si="29"/>
        <v>0.49352619713046419</v>
      </c>
      <c r="AT39" s="51">
        <f t="shared" si="30"/>
        <v>0.53823598996221345</v>
      </c>
      <c r="AU39" s="51">
        <f t="shared" si="7"/>
        <v>0.26678090054296516</v>
      </c>
      <c r="AV39" s="51">
        <f t="shared" si="8"/>
        <v>0.54719120992295989</v>
      </c>
      <c r="AW39" s="51">
        <f t="shared" si="9"/>
        <v>0.45281430375232629</v>
      </c>
      <c r="AX39" s="51">
        <f t="shared" si="10"/>
        <v>0.52001721532973111</v>
      </c>
      <c r="AY39" s="51">
        <f t="shared" si="11"/>
        <v>0.52001721532973111</v>
      </c>
      <c r="AZ39" s="51">
        <f t="shared" si="12"/>
        <v>0.52001721532973111</v>
      </c>
      <c r="BA39" s="51">
        <f t="shared" si="13"/>
        <v>0.520017215329731</v>
      </c>
      <c r="BB39" s="51">
        <f t="shared" si="14"/>
        <v>0.52001721532973111</v>
      </c>
      <c r="BC39" s="51">
        <f t="shared" si="15"/>
        <v>0.520017215329731</v>
      </c>
    </row>
    <row r="40" spans="1:55">
      <c r="A40" s="50">
        <v>1858</v>
      </c>
      <c r="B40" s="51">
        <f>Definitive!$G40</f>
        <v>89</v>
      </c>
      <c r="C40" s="51">
        <f>Definitive!$N40</f>
        <v>36.706192016518216</v>
      </c>
      <c r="D40" s="51">
        <f>Definitive!$R40</f>
        <v>26.007202621924964</v>
      </c>
      <c r="E40" s="51">
        <f>Definitive!$V40</f>
        <v>47.211192829523064</v>
      </c>
      <c r="F40" s="51">
        <f>Definitive!$Z40</f>
        <v>32.3633161925639</v>
      </c>
      <c r="G40" s="51">
        <f>Definitive!$AB40</f>
        <v>43.906409331456452</v>
      </c>
      <c r="H40" s="51">
        <f>Definitive!$AF40</f>
        <v>35.767565363756489</v>
      </c>
      <c r="I40" s="51">
        <f>Definitive!$AJ40</f>
        <v>72.5805721947916</v>
      </c>
      <c r="J40" s="51">
        <f>Definitive!$AN40</f>
        <v>28.643057553331694</v>
      </c>
      <c r="K40" s="51">
        <f>Definitive!$AV40</f>
        <v>54.518067253386725</v>
      </c>
      <c r="L40" s="51">
        <f>Definitive!$BC40</f>
        <v>52.852376592856842</v>
      </c>
      <c r="M40" s="51">
        <f>Definitive!$BG40</f>
        <v>33.190076842436007</v>
      </c>
      <c r="N40" s="51">
        <f>Definitive!$BK40</f>
        <v>21.143838524486487</v>
      </c>
      <c r="O40" s="51">
        <f>Definitive!$BO40</f>
        <v>41.704445530361532</v>
      </c>
      <c r="P40" s="51">
        <f>Definitive!$BS40</f>
        <v>32.929399399494066</v>
      </c>
      <c r="Q40" s="51">
        <f>Definitive!$BU40</f>
        <v>31.150610014736053</v>
      </c>
      <c r="R40" s="51">
        <f>Definitive!$BY40</f>
        <v>22.041904542557486</v>
      </c>
      <c r="S40" s="52">
        <f>Definitive!$CB40</f>
        <v>72.612242026324637</v>
      </c>
      <c r="T40" s="51">
        <f>Definitive!$CD40</f>
        <v>47.211192829523064</v>
      </c>
      <c r="U40" s="51">
        <f>Definitive!$CG40</f>
        <v>45.148616180317404</v>
      </c>
      <c r="V40" s="51">
        <f>Definitive!$CI40</f>
        <v>36.706192016518216</v>
      </c>
      <c r="W40" s="51">
        <f>Definitive!$CK40</f>
        <v>36.706192016518216</v>
      </c>
      <c r="X40" s="51">
        <f>Definitive!$CN40</f>
        <v>56.527535705438055</v>
      </c>
      <c r="Y40" s="51">
        <f>Definitive!$CQ40</f>
        <v>73.412384033036432</v>
      </c>
      <c r="Z40" s="51">
        <f>Definitive!$CT40</f>
        <v>46.98392578114332</v>
      </c>
      <c r="AB40" s="53">
        <f t="shared" si="5"/>
        <v>0.43444994278745058</v>
      </c>
      <c r="AC40" s="53">
        <f t="shared" si="6"/>
        <v>0.40767434037968603</v>
      </c>
      <c r="AE40" s="51">
        <f t="shared" si="4"/>
        <v>0.51804423748544814</v>
      </c>
      <c r="AF40" s="51">
        <f t="shared" si="16"/>
        <v>0.53112725003530969</v>
      </c>
      <c r="AG40" s="51">
        <f t="shared" si="17"/>
        <v>0.33582653465522611</v>
      </c>
      <c r="AH40" s="51">
        <f t="shared" si="18"/>
        <v>0.46192378170951431</v>
      </c>
      <c r="AI40" s="51">
        <f t="shared" si="19"/>
        <v>0.43956247675556787</v>
      </c>
      <c r="AJ40" s="51">
        <f t="shared" si="20"/>
        <v>0.4619237817095142</v>
      </c>
      <c r="AK40" s="51">
        <f t="shared" si="21"/>
        <v>0.56332818329670753</v>
      </c>
      <c r="AL40" s="51">
        <f t="shared" si="22"/>
        <v>0.57116550653756115</v>
      </c>
      <c r="AM40" s="51">
        <f t="shared" si="23"/>
        <v>0.50925855236172224</v>
      </c>
      <c r="AN40" s="51">
        <f t="shared" si="24"/>
        <v>0.34366022613689995</v>
      </c>
      <c r="AO40" s="51">
        <f t="shared" si="25"/>
        <v>0.52402408462898409</v>
      </c>
      <c r="AP40" s="51">
        <f t="shared" si="26"/>
        <v>0.3809946999904904</v>
      </c>
      <c r="AQ40" s="51">
        <f t="shared" si="27"/>
        <v>0.7688672719158326</v>
      </c>
      <c r="AR40" s="51">
        <f t="shared" si="28"/>
        <v>0.50782931568451306</v>
      </c>
      <c r="AS40" s="51">
        <f t="shared" si="29"/>
        <v>0.50244879220980809</v>
      </c>
      <c r="AT40" s="51">
        <f t="shared" si="30"/>
        <v>0.54929565178174911</v>
      </c>
      <c r="AU40" s="51">
        <f t="shared" si="7"/>
        <v>0.27673695709992802</v>
      </c>
      <c r="AV40" s="51">
        <f t="shared" si="8"/>
        <v>0.55876363790835981</v>
      </c>
      <c r="AW40" s="51">
        <f t="shared" si="9"/>
        <v>0.46192378170951431</v>
      </c>
      <c r="AX40" s="51">
        <f t="shared" si="10"/>
        <v>0.53112725003530958</v>
      </c>
      <c r="AY40" s="51">
        <f t="shared" si="11"/>
        <v>0.53112725003530969</v>
      </c>
      <c r="AZ40" s="51">
        <f t="shared" si="12"/>
        <v>0.53112725003530969</v>
      </c>
      <c r="BA40" s="51">
        <f t="shared" si="13"/>
        <v>0.53112725003530958</v>
      </c>
      <c r="BB40" s="51">
        <f t="shared" si="14"/>
        <v>0.53112725003530969</v>
      </c>
      <c r="BC40" s="51">
        <f t="shared" si="15"/>
        <v>0.53112725003530958</v>
      </c>
    </row>
    <row r="41" spans="1:55">
      <c r="A41" s="50">
        <v>1859</v>
      </c>
      <c r="B41" s="51">
        <f>Definitive!$G41</f>
        <v>96.866681838560524</v>
      </c>
      <c r="C41" s="51">
        <f>Definitive!$N41</f>
        <v>37.489572175666311</v>
      </c>
      <c r="D41" s="51">
        <f>Definitive!$R41</f>
        <v>26.8533580975169</v>
      </c>
      <c r="E41" s="51">
        <f>Definitive!$V41</f>
        <v>48.160916054014002</v>
      </c>
      <c r="F41" s="51">
        <f>Definitive!$Z41</f>
        <v>33.203089321438384</v>
      </c>
      <c r="G41" s="51">
        <f>Definitive!$AB41</f>
        <v>44.789651930233028</v>
      </c>
      <c r="H41" s="51">
        <f>Definitive!$AF41</f>
        <v>36.479805944369197</v>
      </c>
      <c r="I41" s="51">
        <f>Definitive!$AJ41</f>
        <v>77.92533728081149</v>
      </c>
      <c r="J41" s="51">
        <f>Definitive!$AN41</f>
        <v>29.283624028724034</v>
      </c>
      <c r="K41" s="51">
        <f>Definitive!$AV41</f>
        <v>59.245274673614894</v>
      </c>
      <c r="L41" s="51">
        <f>Definitive!$BC41</f>
        <v>53.754076238438586</v>
      </c>
      <c r="M41" s="51">
        <f>Definitive!$BG41</f>
        <v>34.167274477018012</v>
      </c>
      <c r="N41" s="51">
        <f>Definitive!$BK41</f>
        <v>21.405885309821123</v>
      </c>
      <c r="O41" s="51">
        <f>Definitive!$BO41</f>
        <v>44.901068827555648</v>
      </c>
      <c r="P41" s="51">
        <f>Definitive!$BS41</f>
        <v>33.524706641696937</v>
      </c>
      <c r="Q41" s="51">
        <f>Definitive!$BU41</f>
        <v>31.789981295475602</v>
      </c>
      <c r="R41" s="51">
        <f>Definitive!$BY41</f>
        <v>22.863980125045153</v>
      </c>
      <c r="S41" s="52">
        <f>Definitive!$CB41</f>
        <v>78.88828832828537</v>
      </c>
      <c r="T41" s="51">
        <f>Definitive!$CD41</f>
        <v>48.160916054014002</v>
      </c>
      <c r="U41" s="51">
        <f>Definitive!$CG41</f>
        <v>46.112173776069561</v>
      </c>
      <c r="V41" s="51">
        <f>Definitive!$CI41</f>
        <v>37.489572175666311</v>
      </c>
      <c r="W41" s="51">
        <f>Definitive!$CK41</f>
        <v>37.489572175666311</v>
      </c>
      <c r="X41" s="51">
        <f>Definitive!$CN41</f>
        <v>57.733941150526121</v>
      </c>
      <c r="Y41" s="51">
        <f>Definitive!$CQ41</f>
        <v>74.979144351332621</v>
      </c>
      <c r="Z41" s="51">
        <f>Definitive!$CT41</f>
        <v>47.986652384852881</v>
      </c>
      <c r="AB41" s="53">
        <f t="shared" si="5"/>
        <v>0.46102207079334723</v>
      </c>
      <c r="AC41" s="53">
        <f t="shared" si="6"/>
        <v>0.43345643504987114</v>
      </c>
      <c r="AE41" s="51">
        <f t="shared" si="4"/>
        <v>0.56383400371688308</v>
      </c>
      <c r="AF41" s="51">
        <f t="shared" si="16"/>
        <v>0.54246251874074525</v>
      </c>
      <c r="AG41" s="51">
        <f t="shared" si="17"/>
        <v>0.34675279478702614</v>
      </c>
      <c r="AH41" s="51">
        <f t="shared" si="18"/>
        <v>0.47121606426247431</v>
      </c>
      <c r="AI41" s="51">
        <f t="shared" si="19"/>
        <v>0.45096837701141546</v>
      </c>
      <c r="AJ41" s="51">
        <f t="shared" si="20"/>
        <v>0.47121606426247425</v>
      </c>
      <c r="AK41" s="51">
        <f t="shared" si="21"/>
        <v>0.5745457539718789</v>
      </c>
      <c r="AL41" s="51">
        <f t="shared" si="22"/>
        <v>0.61322559734929893</v>
      </c>
      <c r="AM41" s="51">
        <f t="shared" si="23"/>
        <v>0.52064748859321086</v>
      </c>
      <c r="AN41" s="51">
        <f t="shared" si="24"/>
        <v>0.37345866274473338</v>
      </c>
      <c r="AO41" s="51">
        <f t="shared" si="25"/>
        <v>0.53296431327804195</v>
      </c>
      <c r="AP41" s="51">
        <f t="shared" si="26"/>
        <v>0.39221212263721855</v>
      </c>
      <c r="AQ41" s="51">
        <f t="shared" si="27"/>
        <v>0.77839625108965782</v>
      </c>
      <c r="AR41" s="51">
        <f t="shared" si="28"/>
        <v>0.54675415932818272</v>
      </c>
      <c r="AS41" s="51">
        <f t="shared" si="29"/>
        <v>0.51153220734319138</v>
      </c>
      <c r="AT41" s="51">
        <f t="shared" si="30"/>
        <v>0.56057003338192402</v>
      </c>
      <c r="AU41" s="51">
        <f t="shared" si="7"/>
        <v>0.28705814757439646</v>
      </c>
      <c r="AV41" s="51">
        <f t="shared" si="8"/>
        <v>0.60705888903272986</v>
      </c>
      <c r="AW41" s="51">
        <f t="shared" si="9"/>
        <v>0.47121606426247431</v>
      </c>
      <c r="AX41" s="51">
        <f t="shared" si="10"/>
        <v>0.54246251874074525</v>
      </c>
      <c r="AY41" s="51">
        <f t="shared" si="11"/>
        <v>0.54246251874074525</v>
      </c>
      <c r="AZ41" s="51">
        <f t="shared" si="12"/>
        <v>0.54246251874074525</v>
      </c>
      <c r="BA41" s="51">
        <f t="shared" si="13"/>
        <v>0.54246251874074525</v>
      </c>
      <c r="BB41" s="51">
        <f t="shared" si="14"/>
        <v>0.54246251874074525</v>
      </c>
      <c r="BC41" s="51">
        <f t="shared" si="15"/>
        <v>0.54246251874074525</v>
      </c>
    </row>
    <row r="42" spans="1:55">
      <c r="A42" s="50">
        <v>1860</v>
      </c>
      <c r="B42" s="51">
        <f>Definitive!$G42</f>
        <v>97</v>
      </c>
      <c r="C42" s="51">
        <f>Definitive!$N42</f>
        <v>37.646675459860965</v>
      </c>
      <c r="D42" s="51">
        <f>Definitive!$R42</f>
        <v>27.261425349053095</v>
      </c>
      <c r="E42" s="51">
        <f>Definitive!$V42</f>
        <v>49.173585923555812</v>
      </c>
      <c r="F42" s="51">
        <f>Definitive!$Z42</f>
        <v>33.492607860507761</v>
      </c>
      <c r="G42" s="51">
        <f>Definitive!$AB42</f>
        <v>45.731434908906905</v>
      </c>
      <c r="H42" s="51">
        <f>Definitive!$AF42</f>
        <v>36.581427850593322</v>
      </c>
      <c r="I42" s="51">
        <f>Definitive!$AJ42</f>
        <v>78.750318971507724</v>
      </c>
      <c r="J42" s="51">
        <f>Definitive!$AN42</f>
        <v>29.435760627422368</v>
      </c>
      <c r="K42" s="51">
        <f>Definitive!$AV42</f>
        <v>60.601351736017939</v>
      </c>
      <c r="L42" s="51">
        <f>Definitive!$BC42</f>
        <v>54.719946034952329</v>
      </c>
      <c r="M42" s="51">
        <f>Definitive!$BG42</f>
        <v>34.582581466577643</v>
      </c>
      <c r="N42" s="51">
        <f>Definitive!$BK42</f>
        <v>21.307257211776498</v>
      </c>
      <c r="O42" s="51">
        <f>Definitive!$BO42</f>
        <v>45.503660501260427</v>
      </c>
      <c r="P42" s="51">
        <f>Definitive!$BS42</f>
        <v>34.161233053379426</v>
      </c>
      <c r="Q42" s="51">
        <f>Definitive!$BU42</f>
        <v>31.897671605460818</v>
      </c>
      <c r="R42" s="51">
        <f>Definitive!$BY42</f>
        <v>23.318442756245481</v>
      </c>
      <c r="S42" s="52">
        <f>Definitive!$CB42</f>
        <v>78.854796270433937</v>
      </c>
      <c r="T42" s="51">
        <f>Definitive!$CD42</f>
        <v>49.173585923555812</v>
      </c>
      <c r="U42" s="51">
        <f>Definitive!$CG42</f>
        <v>46.305410815628989</v>
      </c>
      <c r="V42" s="51">
        <f>Definitive!$CI42</f>
        <v>37.646675459860965</v>
      </c>
      <c r="W42" s="51">
        <f>Definitive!$CK42</f>
        <v>37.646675459860965</v>
      </c>
      <c r="X42" s="51">
        <f>Definitive!$CN42</f>
        <v>57.975880208185885</v>
      </c>
      <c r="Y42" s="51">
        <f>Definitive!$CQ42</f>
        <v>75.293350919721931</v>
      </c>
      <c r="Z42" s="51">
        <f>Definitive!$CT42</f>
        <v>48.187744588622039</v>
      </c>
      <c r="AB42" s="53">
        <f t="shared" si="5"/>
        <v>0.45906407502822483</v>
      </c>
      <c r="AC42" s="53">
        <f t="shared" si="6"/>
        <v>0.42996618883289761</v>
      </c>
      <c r="AE42" s="51">
        <f t="shared" si="4"/>
        <v>0.56461001164144353</v>
      </c>
      <c r="AF42" s="51">
        <f t="shared" si="16"/>
        <v>0.54473575469146096</v>
      </c>
      <c r="AG42" s="51">
        <f t="shared" si="17"/>
        <v>0.35202209702540505</v>
      </c>
      <c r="AH42" s="51">
        <f t="shared" si="18"/>
        <v>0.48112422941837596</v>
      </c>
      <c r="AI42" s="51">
        <f t="shared" si="19"/>
        <v>0.45490065284318665</v>
      </c>
      <c r="AJ42" s="51">
        <f t="shared" si="20"/>
        <v>0.48112422941837585</v>
      </c>
      <c r="AK42" s="51">
        <f t="shared" si="21"/>
        <v>0.57614626782386147</v>
      </c>
      <c r="AL42" s="51">
        <f t="shared" si="22"/>
        <v>0.61971770771715495</v>
      </c>
      <c r="AM42" s="51">
        <f t="shared" si="23"/>
        <v>0.52335239758800278</v>
      </c>
      <c r="AN42" s="51">
        <f t="shared" si="24"/>
        <v>0.3820068335329328</v>
      </c>
      <c r="AO42" s="51">
        <f t="shared" si="25"/>
        <v>0.54254078019622598</v>
      </c>
      <c r="AP42" s="51">
        <f t="shared" si="26"/>
        <v>0.3969795042447512</v>
      </c>
      <c r="AQ42" s="51">
        <f t="shared" si="27"/>
        <v>0.77480977285440278</v>
      </c>
      <c r="AR42" s="51">
        <f t="shared" si="28"/>
        <v>0.55409183552560148</v>
      </c>
      <c r="AS42" s="51">
        <f t="shared" si="29"/>
        <v>0.52124455960566296</v>
      </c>
      <c r="AT42" s="51">
        <f t="shared" si="30"/>
        <v>0.56246899519955529</v>
      </c>
      <c r="AU42" s="51">
        <f t="shared" si="7"/>
        <v>0.29276394334314149</v>
      </c>
      <c r="AV42" s="51">
        <f t="shared" si="8"/>
        <v>0.6068011619117395</v>
      </c>
      <c r="AW42" s="51">
        <f t="shared" si="9"/>
        <v>0.48112422941837596</v>
      </c>
      <c r="AX42" s="51">
        <f t="shared" si="10"/>
        <v>0.54473575469146096</v>
      </c>
      <c r="AY42" s="51">
        <f t="shared" si="11"/>
        <v>0.54473575469146096</v>
      </c>
      <c r="AZ42" s="51">
        <f t="shared" si="12"/>
        <v>0.54473575469146096</v>
      </c>
      <c r="BA42" s="51">
        <f t="shared" si="13"/>
        <v>0.54473575469146085</v>
      </c>
      <c r="BB42" s="51">
        <f t="shared" si="14"/>
        <v>0.54473575469146096</v>
      </c>
      <c r="BC42" s="51">
        <f t="shared" si="15"/>
        <v>0.54473575469146096</v>
      </c>
    </row>
    <row r="43" spans="1:55">
      <c r="A43" s="50">
        <v>1861</v>
      </c>
      <c r="B43" s="51">
        <f>Definitive!$G43</f>
        <v>99</v>
      </c>
      <c r="C43" s="51">
        <f>Definitive!$N43</f>
        <v>38.26578432514664</v>
      </c>
      <c r="D43" s="51">
        <f>Definitive!$R43</f>
        <v>28.013434542612533</v>
      </c>
      <c r="E43" s="51">
        <f>Definitive!$V43</f>
        <v>50.444084211097653</v>
      </c>
      <c r="F43" s="51">
        <f>Definitive!$Z43</f>
        <v>34.196942575652308</v>
      </c>
      <c r="G43" s="51">
        <f>Definitive!$AB43</f>
        <v>46.912998316320817</v>
      </c>
      <c r="H43" s="51">
        <f>Definitive!$AF43</f>
        <v>37.130998652670854</v>
      </c>
      <c r="I43" s="51">
        <f>Definitive!$AJ43</f>
        <v>81.344457901146001</v>
      </c>
      <c r="J43" s="51">
        <f>Definitive!$AN43</f>
        <v>29.949773776554828</v>
      </c>
      <c r="K43" s="51">
        <f>Definitive!$AV43</f>
        <v>63.359672290942257</v>
      </c>
      <c r="L43" s="51">
        <f>Definitive!$BC43</f>
        <v>55.965596780386825</v>
      </c>
      <c r="M43" s="51">
        <f>Definitive!$BG43</f>
        <v>35.430095615126866</v>
      </c>
      <c r="N43" s="51">
        <f>Definitive!$BK43</f>
        <v>21.467909032481746</v>
      </c>
      <c r="O43" s="51">
        <f>Definitive!$BO43</f>
        <v>47.134402570753181</v>
      </c>
      <c r="P43" s="51">
        <f>Definitive!$BS43</f>
        <v>34.973839400427124</v>
      </c>
      <c r="Q43" s="51">
        <f>Definitive!$BU43</f>
        <v>32.396309267097166</v>
      </c>
      <c r="R43" s="51">
        <f>Definitive!$BY43</f>
        <v>24.07216202548226</v>
      </c>
      <c r="S43" s="52">
        <f>Definitive!$CB43</f>
        <v>80.335933455929577</v>
      </c>
      <c r="T43" s="51">
        <f>Definitive!$CD43</f>
        <v>50.444084211097653</v>
      </c>
      <c r="U43" s="51">
        <f>Definitive!$CG43</f>
        <v>47.066914719930367</v>
      </c>
      <c r="V43" s="51">
        <f>Definitive!$CI43</f>
        <v>38.26578432514664</v>
      </c>
      <c r="W43" s="51">
        <f>Definitive!$CK43</f>
        <v>38.26578432514664</v>
      </c>
      <c r="X43" s="51">
        <f>Definitive!$CN43</f>
        <v>58.929307860725828</v>
      </c>
      <c r="Y43" s="51">
        <f>Definitive!$CQ43</f>
        <v>76.531568650293281</v>
      </c>
      <c r="Z43" s="51">
        <f>Definitive!$CT43</f>
        <v>48.980203936187699</v>
      </c>
      <c r="AB43" s="53">
        <f t="shared" si="5"/>
        <v>0.46152094846758007</v>
      </c>
      <c r="AC43" s="53">
        <f t="shared" si="6"/>
        <v>0.43008062057746554</v>
      </c>
      <c r="AE43" s="51">
        <f t="shared" si="4"/>
        <v>0.5762514551804423</v>
      </c>
      <c r="AF43" s="51">
        <f t="shared" si="16"/>
        <v>0.55369406856241998</v>
      </c>
      <c r="AG43" s="51">
        <f t="shared" si="17"/>
        <v>0.36173266240889745</v>
      </c>
      <c r="AH43" s="51">
        <f t="shared" si="18"/>
        <v>0.49355503953910207</v>
      </c>
      <c r="AI43" s="51">
        <f t="shared" si="19"/>
        <v>0.46446701217458919</v>
      </c>
      <c r="AJ43" s="51">
        <f t="shared" si="20"/>
        <v>0.49355503953910196</v>
      </c>
      <c r="AK43" s="51">
        <f t="shared" si="21"/>
        <v>0.58480183938370145</v>
      </c>
      <c r="AL43" s="51">
        <f t="shared" si="22"/>
        <v>0.64013202288401683</v>
      </c>
      <c r="AM43" s="51">
        <f t="shared" si="23"/>
        <v>0.53249128200125706</v>
      </c>
      <c r="AN43" s="51">
        <f t="shared" si="24"/>
        <v>0.39939418993457532</v>
      </c>
      <c r="AO43" s="51">
        <f t="shared" si="25"/>
        <v>0.55489123695377407</v>
      </c>
      <c r="AP43" s="51">
        <f t="shared" si="26"/>
        <v>0.40670826746205591</v>
      </c>
      <c r="AQ43" s="51">
        <f t="shared" si="27"/>
        <v>0.78065166040811773</v>
      </c>
      <c r="AR43" s="51">
        <f t="shared" si="28"/>
        <v>0.57394915813658198</v>
      </c>
      <c r="AS43" s="51">
        <f t="shared" si="29"/>
        <v>0.53364360377475928</v>
      </c>
      <c r="AT43" s="51">
        <f t="shared" si="30"/>
        <v>0.57126174433743393</v>
      </c>
      <c r="AU43" s="51">
        <f t="shared" si="7"/>
        <v>0.30222691768247079</v>
      </c>
      <c r="AV43" s="51">
        <f t="shared" si="8"/>
        <v>0.61819876621252468</v>
      </c>
      <c r="AW43" s="51">
        <f t="shared" si="9"/>
        <v>0.49355503953910207</v>
      </c>
      <c r="AX43" s="51">
        <f t="shared" si="10"/>
        <v>0.55369406856241998</v>
      </c>
      <c r="AY43" s="51">
        <f t="shared" si="11"/>
        <v>0.55369406856241998</v>
      </c>
      <c r="AZ43" s="51">
        <f t="shared" si="12"/>
        <v>0.55369406856241998</v>
      </c>
      <c r="BA43" s="51">
        <f t="shared" si="13"/>
        <v>0.55369406856241998</v>
      </c>
      <c r="BB43" s="51">
        <f t="shared" si="14"/>
        <v>0.55369406856241998</v>
      </c>
      <c r="BC43" s="51">
        <f t="shared" si="15"/>
        <v>0.55369406856241998</v>
      </c>
    </row>
    <row r="44" spans="1:55">
      <c r="A44" s="50">
        <v>1862</v>
      </c>
      <c r="B44" s="51">
        <f>Definitive!$G44</f>
        <v>103</v>
      </c>
      <c r="C44" s="51">
        <f>Definitive!$N44</f>
        <v>39.072886048730673</v>
      </c>
      <c r="D44" s="51">
        <f>Definitive!$R44</f>
        <v>28.917785988800002</v>
      </c>
      <c r="E44" s="51">
        <f>Definitive!$V44</f>
        <v>52.750572088921714</v>
      </c>
      <c r="F44" s="51">
        <f>Definitive!$Z44</f>
        <v>35.075710397593618</v>
      </c>
      <c r="G44" s="51">
        <f>Definitive!$AB44</f>
        <v>49.058032042697199</v>
      </c>
      <c r="H44" s="51">
        <f>Definitive!$AF44</f>
        <v>37.861122789637314</v>
      </c>
      <c r="I44" s="51">
        <f>Definitive!$AJ44</f>
        <v>84.928927915201328</v>
      </c>
      <c r="J44" s="51">
        <f>Definitive!$AN44</f>
        <v>30.612071019066761</v>
      </c>
      <c r="K44" s="51">
        <f>Definitive!$AV44</f>
        <v>66.956933901167247</v>
      </c>
      <c r="L44" s="51">
        <f>Definitive!$BC44</f>
        <v>58.349237843354189</v>
      </c>
      <c r="M44" s="51">
        <f>Definitive!$BG44</f>
        <v>36.464320258625463</v>
      </c>
      <c r="N44" s="51">
        <f>Definitive!$BK44</f>
        <v>21.728654095052605</v>
      </c>
      <c r="O44" s="51">
        <f>Definitive!$BO44</f>
        <v>49.349380357570574</v>
      </c>
      <c r="P44" s="51">
        <f>Definitive!$BS44</f>
        <v>36.499898304466591</v>
      </c>
      <c r="Q44" s="51">
        <f>Definitive!$BU44</f>
        <v>33.053158946353442</v>
      </c>
      <c r="R44" s="51">
        <f>Definitive!$BY44</f>
        <v>24.963848240802786</v>
      </c>
      <c r="S44" s="52">
        <f>Definitive!$CB44</f>
        <v>83.43151778497554</v>
      </c>
      <c r="T44" s="51">
        <f>Definitive!$CD44</f>
        <v>52.750572088921714</v>
      </c>
      <c r="U44" s="51">
        <f>Definitive!$CG44</f>
        <v>48.059649839938729</v>
      </c>
      <c r="V44" s="51">
        <f>Definitive!$CI44</f>
        <v>39.072886048730673</v>
      </c>
      <c r="W44" s="51">
        <f>Definitive!$CK44</f>
        <v>39.072886048730673</v>
      </c>
      <c r="X44" s="51">
        <f>Definitive!$CN44</f>
        <v>60.172244515045236</v>
      </c>
      <c r="Y44" s="51">
        <f>Definitive!$CQ44</f>
        <v>78.145772097461347</v>
      </c>
      <c r="Z44" s="51">
        <f>Definitive!$CT44</f>
        <v>50.013294142375265</v>
      </c>
      <c r="AB44" s="53">
        <f t="shared" si="5"/>
        <v>0.46863539450945224</v>
      </c>
      <c r="AC44" s="53">
        <f t="shared" si="6"/>
        <v>0.43635121139531863</v>
      </c>
      <c r="AE44" s="51">
        <f t="shared" si="4"/>
        <v>0.59953434225844005</v>
      </c>
      <c r="AF44" s="51">
        <f t="shared" si="16"/>
        <v>0.56537258097125387</v>
      </c>
      <c r="AG44" s="51">
        <f t="shared" si="17"/>
        <v>0.37341039710026891</v>
      </c>
      <c r="AH44" s="51">
        <f t="shared" si="18"/>
        <v>0.51612217964163709</v>
      </c>
      <c r="AI44" s="51">
        <f t="shared" si="19"/>
        <v>0.47640254307034985</v>
      </c>
      <c r="AJ44" s="51">
        <f t="shared" si="20"/>
        <v>0.51612217964163698</v>
      </c>
      <c r="AK44" s="51">
        <f t="shared" si="21"/>
        <v>0.59630107058592263</v>
      </c>
      <c r="AL44" s="51">
        <f t="shared" si="22"/>
        <v>0.66833964882766472</v>
      </c>
      <c r="AM44" s="51">
        <f t="shared" si="23"/>
        <v>0.54426657988371219</v>
      </c>
      <c r="AN44" s="51">
        <f t="shared" si="24"/>
        <v>0.42206989728674144</v>
      </c>
      <c r="AO44" s="51">
        <f t="shared" si="25"/>
        <v>0.57852471205230627</v>
      </c>
      <c r="AP44" s="51">
        <f t="shared" si="26"/>
        <v>0.41858031312326743</v>
      </c>
      <c r="AQ44" s="51">
        <f t="shared" si="27"/>
        <v>0.79013330418307404</v>
      </c>
      <c r="AR44" s="51">
        <f t="shared" si="28"/>
        <v>0.60092063898067993</v>
      </c>
      <c r="AS44" s="51">
        <f t="shared" si="29"/>
        <v>0.55692876740235442</v>
      </c>
      <c r="AT44" s="51">
        <f t="shared" si="30"/>
        <v>0.58284433204660013</v>
      </c>
      <c r="AU44" s="51">
        <f t="shared" si="7"/>
        <v>0.3134220723225481</v>
      </c>
      <c r="AV44" s="51">
        <f t="shared" si="8"/>
        <v>0.64201981777188499</v>
      </c>
      <c r="AW44" s="51">
        <f t="shared" si="9"/>
        <v>0.51612217964163709</v>
      </c>
      <c r="AX44" s="51">
        <f t="shared" si="10"/>
        <v>0.56537258097125387</v>
      </c>
      <c r="AY44" s="51">
        <f t="shared" si="11"/>
        <v>0.56537258097125387</v>
      </c>
      <c r="AZ44" s="51">
        <f t="shared" si="12"/>
        <v>0.56537258097125387</v>
      </c>
      <c r="BA44" s="51">
        <f t="shared" si="13"/>
        <v>0.56537258097125376</v>
      </c>
      <c r="BB44" s="51">
        <f t="shared" si="14"/>
        <v>0.56537258097125387</v>
      </c>
      <c r="BC44" s="51">
        <f t="shared" si="15"/>
        <v>0.56537258097125387</v>
      </c>
    </row>
    <row r="45" spans="1:55">
      <c r="A45" s="50">
        <v>1863</v>
      </c>
      <c r="B45" s="51">
        <f>Definitive!$G45</f>
        <v>107</v>
      </c>
      <c r="C45" s="51">
        <f>Definitive!$N45</f>
        <v>42</v>
      </c>
      <c r="D45" s="51">
        <f>Definitive!$R45</f>
        <v>31.424809149000339</v>
      </c>
      <c r="E45" s="51">
        <f>Definitive!$V45</f>
        <v>56.000000000000007</v>
      </c>
      <c r="F45" s="51">
        <f>Definitive!$Z45</f>
        <v>37.87342666378516</v>
      </c>
      <c r="G45" s="51">
        <f>Definitive!$AB45</f>
        <v>52.080000000000013</v>
      </c>
      <c r="H45" s="51">
        <f>Definitive!$AF45</f>
        <v>40.640521890323853</v>
      </c>
      <c r="I45" s="51">
        <f>Definitive!$AJ45</f>
        <v>89.060639716567906</v>
      </c>
      <c r="J45" s="51">
        <f>Definitive!$AN45</f>
        <v>32.938271599551918</v>
      </c>
      <c r="K45" s="51">
        <f>Definitive!$AV45</f>
        <v>71.069079406765184</v>
      </c>
      <c r="L45" s="51">
        <f>Definitive!$BC45</f>
        <v>61.757990626025332</v>
      </c>
      <c r="M45" s="51">
        <f>Definitive!$BG45</f>
        <v>39.506890455927049</v>
      </c>
      <c r="N45" s="51">
        <f>Definitive!$BK45</f>
        <v>23.15180385938881</v>
      </c>
      <c r="O45" s="51">
        <f>Definitive!$BO45</f>
        <v>51.895284468585515</v>
      </c>
      <c r="P45" s="51">
        <f>Definitive!$BS45</f>
        <v>38.670867839423543</v>
      </c>
      <c r="Q45" s="51">
        <f>Definitive!$BU45</f>
        <v>35.50089778349831</v>
      </c>
      <c r="R45" s="51">
        <f>Definitive!$BY45</f>
        <v>27.25316200372151</v>
      </c>
      <c r="S45" s="52">
        <f>Definitive!$CB45</f>
        <v>86.51570821371827</v>
      </c>
      <c r="T45" s="51">
        <f>Definitive!$CD45</f>
        <v>56.000000000000007</v>
      </c>
      <c r="U45" s="51">
        <f>Definitive!$CG45</f>
        <v>51.66</v>
      </c>
      <c r="V45" s="51">
        <f>Definitive!$CI45</f>
        <v>42</v>
      </c>
      <c r="W45" s="51">
        <f>Definitive!$CK45</f>
        <v>42</v>
      </c>
      <c r="X45" s="51">
        <f>Definitive!$CN45</f>
        <v>64.680000000000007</v>
      </c>
      <c r="Y45" s="51">
        <f>Definitive!$CQ45</f>
        <v>84</v>
      </c>
      <c r="Z45" s="51">
        <f>Definitive!$CT45</f>
        <v>53.76</v>
      </c>
      <c r="AB45" s="53">
        <f t="shared" si="5"/>
        <v>0.45410435979230379</v>
      </c>
      <c r="AC45" s="53">
        <f t="shared" si="6"/>
        <v>0.41991829046752643</v>
      </c>
      <c r="AE45" s="51">
        <f t="shared" si="4"/>
        <v>0.62281722933643768</v>
      </c>
      <c r="AF45" s="51">
        <f t="shared" si="16"/>
        <v>0.60772701487107239</v>
      </c>
      <c r="AG45" s="51">
        <f t="shared" si="17"/>
        <v>0.40578315600209336</v>
      </c>
      <c r="AH45" s="51">
        <f t="shared" si="18"/>
        <v>0.54791523419329213</v>
      </c>
      <c r="AI45" s="51">
        <f t="shared" si="19"/>
        <v>0.51440146394450481</v>
      </c>
      <c r="AJ45" s="51">
        <f t="shared" si="20"/>
        <v>0.54791523419329202</v>
      </c>
      <c r="AK45" s="51">
        <f t="shared" si="21"/>
        <v>0.64007575388133076</v>
      </c>
      <c r="AL45" s="51">
        <f t="shared" si="22"/>
        <v>0.70085373892826752</v>
      </c>
      <c r="AM45" s="51">
        <f t="shared" si="23"/>
        <v>0.58562520711528976</v>
      </c>
      <c r="AN45" s="51">
        <f t="shared" si="24"/>
        <v>0.44799122805940994</v>
      </c>
      <c r="AO45" s="51">
        <f t="shared" si="25"/>
        <v>0.61232202963418336</v>
      </c>
      <c r="AP45" s="51">
        <f t="shared" si="26"/>
        <v>0.45350650883604132</v>
      </c>
      <c r="AQ45" s="51">
        <f t="shared" si="27"/>
        <v>0.84188423273682933</v>
      </c>
      <c r="AR45" s="51">
        <f t="shared" si="28"/>
        <v>0.63192176430564961</v>
      </c>
      <c r="AS45" s="51">
        <f t="shared" si="29"/>
        <v>0.59005421276897019</v>
      </c>
      <c r="AT45" s="51">
        <f t="shared" si="30"/>
        <v>0.6260066424894758</v>
      </c>
      <c r="AU45" s="51">
        <f t="shared" si="7"/>
        <v>0.34216449443829172</v>
      </c>
      <c r="AV45" s="51">
        <f t="shared" si="8"/>
        <v>0.66575319131710153</v>
      </c>
      <c r="AW45" s="51">
        <f t="shared" si="9"/>
        <v>0.54791523419329213</v>
      </c>
      <c r="AX45" s="51">
        <f t="shared" si="10"/>
        <v>0.60772701487107228</v>
      </c>
      <c r="AY45" s="51">
        <f t="shared" si="11"/>
        <v>0.60772701487107239</v>
      </c>
      <c r="AZ45" s="51">
        <f t="shared" si="12"/>
        <v>0.60772701487107239</v>
      </c>
      <c r="BA45" s="51">
        <f t="shared" si="13"/>
        <v>0.60772701487107239</v>
      </c>
      <c r="BB45" s="51">
        <f t="shared" si="14"/>
        <v>0.60772701487107239</v>
      </c>
      <c r="BC45" s="51">
        <f t="shared" si="15"/>
        <v>0.60772701487107228</v>
      </c>
    </row>
    <row r="46" spans="1:55">
      <c r="A46" s="50">
        <v>1864</v>
      </c>
      <c r="B46" s="51">
        <f>Definitive!$G46</f>
        <v>111.00000000000001</v>
      </c>
      <c r="C46" s="51">
        <f>Definitive!$N46</f>
        <v>42.910705043309527</v>
      </c>
      <c r="D46" s="51">
        <f>Definitive!$R46</f>
        <v>32.458079414218588</v>
      </c>
      <c r="E46" s="51">
        <f>Definitive!$V46</f>
        <v>57.430517779238507</v>
      </c>
      <c r="F46" s="51">
        <f>Definitive!$Z46</f>
        <v>38.869171658167872</v>
      </c>
      <c r="G46" s="51">
        <f>Definitive!$AB46</f>
        <v>53.410381534691815</v>
      </c>
      <c r="H46" s="51">
        <f>Definitive!$AF46</f>
        <v>41.463658977453825</v>
      </c>
      <c r="I46" s="51">
        <f>Definitive!$AJ46</f>
        <v>93.231247485130055</v>
      </c>
      <c r="J46" s="51">
        <f>Definitive!$AN46</f>
        <v>33.686156396187897</v>
      </c>
      <c r="K46" s="51">
        <f>Definitive!$AV46</f>
        <v>75.302836959232479</v>
      </c>
      <c r="L46" s="51">
        <f>Definitive!$BC46</f>
        <v>63.145873984707428</v>
      </c>
      <c r="M46" s="51">
        <f>Definitive!$BG46</f>
        <v>40.683671078665654</v>
      </c>
      <c r="N46" s="51">
        <f>Definitive!$BK46</f>
        <v>23.446574543531607</v>
      </c>
      <c r="O46" s="51">
        <f>Definitive!$BO46</f>
        <v>54.477805713624136</v>
      </c>
      <c r="P46" s="51">
        <f>Definitive!$BS46</f>
        <v>39.579475462157802</v>
      </c>
      <c r="Q46" s="51">
        <f>Definitive!$BU46</f>
        <v>36.241674906321364</v>
      </c>
      <c r="R46" s="51">
        <f>Definitive!$BY46</f>
        <v>28.279050416358686</v>
      </c>
      <c r="S46" s="52">
        <f>Definitive!$CB46</f>
        <v>89.588535711646031</v>
      </c>
      <c r="T46" s="51">
        <f>Definitive!$CD46</f>
        <v>57.430517779238507</v>
      </c>
      <c r="U46" s="51">
        <f>Definitive!$CG46</f>
        <v>52.780167203270715</v>
      </c>
      <c r="V46" s="51">
        <f>Definitive!$CI46</f>
        <v>42.910705043309527</v>
      </c>
      <c r="W46" s="51">
        <f>Definitive!$CK46</f>
        <v>42.910705043309527</v>
      </c>
      <c r="X46" s="51">
        <f>Definitive!$CN46</f>
        <v>66.082485766696678</v>
      </c>
      <c r="Y46" s="51">
        <f>Definitive!$CQ46</f>
        <v>85.821410086619053</v>
      </c>
      <c r="Z46" s="51">
        <f>Definitive!$CT46</f>
        <v>54.925702455436195</v>
      </c>
      <c r="AB46" s="53">
        <f t="shared" si="5"/>
        <v>0.46209414061294346</v>
      </c>
      <c r="AC46" s="53">
        <f t="shared" si="6"/>
        <v>0.42563854440898347</v>
      </c>
      <c r="AE46" s="51">
        <f t="shared" si="4"/>
        <v>0.64610011641443543</v>
      </c>
      <c r="AF46" s="51">
        <f t="shared" si="16"/>
        <v>0.62090463528532314</v>
      </c>
      <c r="AG46" s="51">
        <f t="shared" si="17"/>
        <v>0.41912559723173942</v>
      </c>
      <c r="AH46" s="51">
        <f t="shared" si="18"/>
        <v>0.5619117071223837</v>
      </c>
      <c r="AI46" s="51">
        <f t="shared" si="19"/>
        <v>0.52792579295156716</v>
      </c>
      <c r="AJ46" s="51">
        <f t="shared" si="20"/>
        <v>0.5619117071223837</v>
      </c>
      <c r="AK46" s="51">
        <f t="shared" si="21"/>
        <v>0.65303991051825239</v>
      </c>
      <c r="AL46" s="51">
        <f t="shared" si="22"/>
        <v>0.73367391692723938</v>
      </c>
      <c r="AM46" s="51">
        <f t="shared" si="23"/>
        <v>0.5989222068562926</v>
      </c>
      <c r="AN46" s="51">
        <f t="shared" si="24"/>
        <v>0.47467915283721529</v>
      </c>
      <c r="AO46" s="51">
        <f t="shared" si="25"/>
        <v>0.62608270329712479</v>
      </c>
      <c r="AP46" s="51">
        <f t="shared" si="26"/>
        <v>0.46701497952875365</v>
      </c>
      <c r="AQ46" s="51">
        <f t="shared" si="27"/>
        <v>0.85260317251189277</v>
      </c>
      <c r="AR46" s="51">
        <f t="shared" si="28"/>
        <v>0.66336877145154005</v>
      </c>
      <c r="AS46" s="51">
        <f t="shared" si="29"/>
        <v>0.60391807943404119</v>
      </c>
      <c r="AT46" s="51">
        <f t="shared" si="30"/>
        <v>0.63906916846612949</v>
      </c>
      <c r="AU46" s="51">
        <f t="shared" si="7"/>
        <v>0.35504456281392338</v>
      </c>
      <c r="AV46" s="51">
        <f t="shared" si="8"/>
        <v>0.68939912516369017</v>
      </c>
      <c r="AW46" s="51">
        <f t="shared" si="9"/>
        <v>0.5619117071223837</v>
      </c>
      <c r="AX46" s="51">
        <f t="shared" si="10"/>
        <v>0.62090463528532303</v>
      </c>
      <c r="AY46" s="51">
        <f t="shared" si="11"/>
        <v>0.62090463528532314</v>
      </c>
      <c r="AZ46" s="51">
        <f t="shared" si="12"/>
        <v>0.62090463528532314</v>
      </c>
      <c r="BA46" s="51">
        <f t="shared" si="13"/>
        <v>0.62090463528532303</v>
      </c>
      <c r="BB46" s="51">
        <f t="shared" si="14"/>
        <v>0.62090463528532314</v>
      </c>
      <c r="BC46" s="51">
        <f t="shared" si="15"/>
        <v>0.62090463528532303</v>
      </c>
    </row>
    <row r="47" spans="1:55">
      <c r="A47" s="50">
        <v>1865</v>
      </c>
      <c r="B47" s="51">
        <f>Definitive!$G47</f>
        <v>112.00000000000001</v>
      </c>
      <c r="C47" s="51">
        <f>Definitive!$N47</f>
        <v>43.804025678874787</v>
      </c>
      <c r="D47" s="51">
        <f>Definitive!$R47</f>
        <v>33.496929790558056</v>
      </c>
      <c r="E47" s="51">
        <f>Definitive!$V47</f>
        <v>58.244199066787196</v>
      </c>
      <c r="F47" s="51">
        <f>Definitive!$Z47</f>
        <v>39.857310071069129</v>
      </c>
      <c r="G47" s="51">
        <f>Definitive!$AB47</f>
        <v>54.167105132112098</v>
      </c>
      <c r="H47" s="51">
        <f>Definitive!$AF47</f>
        <v>42.267638684137339</v>
      </c>
      <c r="I47" s="51">
        <f>Definitive!$AJ47</f>
        <v>95.289690852886821</v>
      </c>
      <c r="J47" s="51">
        <f>Definitive!$AN47</f>
        <v>34.421843817547085</v>
      </c>
      <c r="K47" s="51">
        <f>Definitive!$AV47</f>
        <v>77.902379630005967</v>
      </c>
      <c r="L47" s="51">
        <f>Definitive!$BC47</f>
        <v>63.848697308787031</v>
      </c>
      <c r="M47" s="51">
        <f>Definitive!$BG47</f>
        <v>41.860020383745351</v>
      </c>
      <c r="N47" s="51">
        <f>Definitive!$BK47</f>
        <v>23.724987161093537</v>
      </c>
      <c r="O47" s="51">
        <f>Definitive!$BO47</f>
        <v>55.836739921042707</v>
      </c>
      <c r="P47" s="51">
        <f>Definitive!$BS47</f>
        <v>40.060041150989292</v>
      </c>
      <c r="Q47" s="51">
        <f>Definitive!$BU47</f>
        <v>36.966573714155828</v>
      </c>
      <c r="R47" s="51">
        <f>Definitive!$BY47</f>
        <v>29.318703484925351</v>
      </c>
      <c r="S47" s="52">
        <f>Definitive!$CB47</f>
        <v>90.233073838740779</v>
      </c>
      <c r="T47" s="51">
        <f>Definitive!$CD47</f>
        <v>58.244199066787196</v>
      </c>
      <c r="U47" s="51">
        <f>Definitive!$CG47</f>
        <v>53.87895158501599</v>
      </c>
      <c r="V47" s="51">
        <f>Definitive!$CI47</f>
        <v>43.804025678874787</v>
      </c>
      <c r="W47" s="51">
        <f>Definitive!$CK47</f>
        <v>43.804025678874787</v>
      </c>
      <c r="X47" s="51">
        <f>Definitive!$CN47</f>
        <v>67.458199545467167</v>
      </c>
      <c r="Y47" s="51">
        <f>Definitive!$CQ47</f>
        <v>87.608051357749574</v>
      </c>
      <c r="Z47" s="51">
        <f>Definitive!$CT47</f>
        <v>56.069152868959726</v>
      </c>
      <c r="AB47" s="53">
        <f t="shared" si="5"/>
        <v>0.45884868211924057</v>
      </c>
      <c r="AC47" s="53">
        <f t="shared" si="6"/>
        <v>0.41980930366573027</v>
      </c>
      <c r="AE47" s="51">
        <f t="shared" si="4"/>
        <v>0.65192083818393487</v>
      </c>
      <c r="AF47" s="51">
        <f t="shared" si="16"/>
        <v>0.63383070869424707</v>
      </c>
      <c r="AG47" s="51">
        <f t="shared" si="17"/>
        <v>0.43254009347660849</v>
      </c>
      <c r="AH47" s="51">
        <f t="shared" si="18"/>
        <v>0.56987292807284695</v>
      </c>
      <c r="AI47" s="51">
        <f t="shared" si="19"/>
        <v>0.54134680844848937</v>
      </c>
      <c r="AJ47" s="51">
        <f t="shared" si="20"/>
        <v>0.56987292807284684</v>
      </c>
      <c r="AK47" s="51">
        <f t="shared" si="21"/>
        <v>0.66570234428939112</v>
      </c>
      <c r="AL47" s="51">
        <f t="shared" si="22"/>
        <v>0.74987262979586078</v>
      </c>
      <c r="AM47" s="51">
        <f t="shared" si="23"/>
        <v>0.61200234365713946</v>
      </c>
      <c r="AN47" s="51">
        <f t="shared" si="24"/>
        <v>0.49106563656816676</v>
      </c>
      <c r="AO47" s="51">
        <f t="shared" si="25"/>
        <v>0.63305110042132318</v>
      </c>
      <c r="AP47" s="51">
        <f t="shared" si="26"/>
        <v>0.4805184990505833</v>
      </c>
      <c r="AQ47" s="51">
        <f t="shared" si="27"/>
        <v>0.86272727317998488</v>
      </c>
      <c r="AR47" s="51">
        <f t="shared" si="28"/>
        <v>0.6799163269899835</v>
      </c>
      <c r="AS47" s="51">
        <f t="shared" si="29"/>
        <v>0.611250726076074</v>
      </c>
      <c r="AT47" s="51">
        <f t="shared" si="30"/>
        <v>0.65185170347706123</v>
      </c>
      <c r="AU47" s="51">
        <f t="shared" si="7"/>
        <v>0.3680974469727874</v>
      </c>
      <c r="AV47" s="51">
        <f t="shared" si="8"/>
        <v>0.69435895643477996</v>
      </c>
      <c r="AW47" s="51">
        <f t="shared" si="9"/>
        <v>0.56987292807284695</v>
      </c>
      <c r="AX47" s="51">
        <f t="shared" si="10"/>
        <v>0.63383070869424707</v>
      </c>
      <c r="AY47" s="51">
        <f t="shared" si="11"/>
        <v>0.63383070869424707</v>
      </c>
      <c r="AZ47" s="51">
        <f t="shared" si="12"/>
        <v>0.63383070869424707</v>
      </c>
      <c r="BA47" s="51">
        <f t="shared" si="13"/>
        <v>0.63383070869424685</v>
      </c>
      <c r="BB47" s="51">
        <f t="shared" si="14"/>
        <v>0.63383070869424707</v>
      </c>
      <c r="BC47" s="51">
        <f t="shared" si="15"/>
        <v>0.63383070869424685</v>
      </c>
    </row>
    <row r="48" spans="1:55">
      <c r="A48" s="50">
        <v>1866</v>
      </c>
      <c r="B48" s="51">
        <f>Definitive!$G48</f>
        <v>115.19999999999999</v>
      </c>
      <c r="C48" s="51">
        <f>Definitive!$N48</f>
        <v>44.23356104490113</v>
      </c>
      <c r="D48" s="51">
        <f>Definitive!$R48</f>
        <v>34.196108928401493</v>
      </c>
      <c r="E48" s="51">
        <f>Definitive!$V48</f>
        <v>59.155058144476428</v>
      </c>
      <c r="F48" s="51">
        <f>Definitive!$Z48</f>
        <v>40.429669341381896</v>
      </c>
      <c r="G48" s="51">
        <f>Definitive!$AB48</f>
        <v>55.014204074363079</v>
      </c>
      <c r="H48" s="51">
        <f>Definitive!$AF48</f>
        <v>42.622395338726541</v>
      </c>
      <c r="I48" s="51">
        <f>Definitive!$AJ48</f>
        <v>96.805077404409687</v>
      </c>
      <c r="J48" s="51">
        <f>Definitive!$AN48</f>
        <v>34.794155752687637</v>
      </c>
      <c r="K48" s="51">
        <f>Definitive!$AV48</f>
        <v>80.104682937440174</v>
      </c>
      <c r="L48" s="51">
        <f>Definitive!$BC48</f>
        <v>64.652952933970255</v>
      </c>
      <c r="M48" s="51">
        <f>Definitive!$BG48</f>
        <v>42.605752567420687</v>
      </c>
      <c r="N48" s="51">
        <f>Definitive!$BK48</f>
        <v>23.747728417445785</v>
      </c>
      <c r="O48" s="51">
        <f>Definitive!$BO48</f>
        <v>56.883760182686117</v>
      </c>
      <c r="P48" s="51">
        <f>Definitive!$BS48</f>
        <v>40.605233305172582</v>
      </c>
      <c r="Q48" s="51">
        <f>Definitive!$BU48</f>
        <v>37.299210797207955</v>
      </c>
      <c r="R48" s="51">
        <f>Definitive!$BY48</f>
        <v>30.068669027437647</v>
      </c>
      <c r="S48" s="52">
        <f>Definitive!$CB48</f>
        <v>92.644251835621944</v>
      </c>
      <c r="T48" s="51">
        <f>Definitive!$CD48</f>
        <v>59.155058144476428</v>
      </c>
      <c r="U48" s="51">
        <f>Definitive!$CG48</f>
        <v>54.407280085228386</v>
      </c>
      <c r="V48" s="51">
        <f>Definitive!$CI48</f>
        <v>44.23356104490113</v>
      </c>
      <c r="W48" s="51">
        <f>Definitive!$CK48</f>
        <v>44.23356104490113</v>
      </c>
      <c r="X48" s="51">
        <f>Definitive!$CN48</f>
        <v>68.119684009147747</v>
      </c>
      <c r="Y48" s="51">
        <f>Definitive!$CQ48</f>
        <v>88.46712208980226</v>
      </c>
      <c r="Z48" s="51">
        <f>Definitive!$CT48</f>
        <v>56.618958137473449</v>
      </c>
      <c r="AB48" s="53">
        <f t="shared" si="5"/>
        <v>0.46427116692693837</v>
      </c>
      <c r="AC48" s="53">
        <f t="shared" si="6"/>
        <v>0.42600922179862566</v>
      </c>
      <c r="AE48" s="51">
        <f t="shared" si="4"/>
        <v>0.67054714784633285</v>
      </c>
      <c r="AF48" s="51">
        <f t="shared" si="16"/>
        <v>0.64004595264131237</v>
      </c>
      <c r="AG48" s="51">
        <f t="shared" si="17"/>
        <v>0.44156847343652172</v>
      </c>
      <c r="AH48" s="51">
        <f t="shared" si="18"/>
        <v>0.57878495601693947</v>
      </c>
      <c r="AI48" s="51">
        <f t="shared" si="19"/>
        <v>0.54912066131806947</v>
      </c>
      <c r="AJ48" s="51">
        <f t="shared" si="20"/>
        <v>0.57878495601693936</v>
      </c>
      <c r="AK48" s="51">
        <f t="shared" si="21"/>
        <v>0.67128965278270714</v>
      </c>
      <c r="AL48" s="51">
        <f t="shared" si="22"/>
        <v>0.76179781171613892</v>
      </c>
      <c r="AM48" s="51">
        <f t="shared" si="23"/>
        <v>0.61862185474682108</v>
      </c>
      <c r="AN48" s="51">
        <f t="shared" si="24"/>
        <v>0.50494808124723534</v>
      </c>
      <c r="AO48" s="51">
        <f t="shared" si="25"/>
        <v>0.64102518493678295</v>
      </c>
      <c r="AP48" s="51">
        <f t="shared" si="26"/>
        <v>0.48907888928232179</v>
      </c>
      <c r="AQ48" s="51">
        <f t="shared" si="27"/>
        <v>0.86355422840437535</v>
      </c>
      <c r="AR48" s="51">
        <f t="shared" si="28"/>
        <v>0.69266574917307189</v>
      </c>
      <c r="AS48" s="51">
        <f t="shared" si="29"/>
        <v>0.61956946690910186</v>
      </c>
      <c r="AT48" s="51">
        <f t="shared" si="30"/>
        <v>0.65771727411132697</v>
      </c>
      <c r="AU48" s="51">
        <f t="shared" si="7"/>
        <v>0.37751329312909099</v>
      </c>
      <c r="AV48" s="51">
        <f t="shared" si="8"/>
        <v>0.71291338405723892</v>
      </c>
      <c r="AW48" s="51">
        <f t="shared" si="9"/>
        <v>0.57878495601693947</v>
      </c>
      <c r="AX48" s="51">
        <f t="shared" si="10"/>
        <v>0.64004595264131225</v>
      </c>
      <c r="AY48" s="51">
        <f t="shared" si="11"/>
        <v>0.64004595264131237</v>
      </c>
      <c r="AZ48" s="51">
        <f t="shared" si="12"/>
        <v>0.64004595264131237</v>
      </c>
      <c r="BA48" s="51">
        <f t="shared" si="13"/>
        <v>0.64004595264131225</v>
      </c>
      <c r="BB48" s="51">
        <f t="shared" si="14"/>
        <v>0.64004595264131237</v>
      </c>
      <c r="BC48" s="51">
        <f t="shared" si="15"/>
        <v>0.64004595264131225</v>
      </c>
    </row>
    <row r="49" spans="1:55">
      <c r="A49" s="50">
        <v>1867</v>
      </c>
      <c r="B49" s="51">
        <f>Definitive!$G49</f>
        <v>112.00000000000001</v>
      </c>
      <c r="C49" s="51">
        <f>Definitive!$N49</f>
        <v>44.730317822452946</v>
      </c>
      <c r="D49" s="51">
        <f>Definitive!$R49</f>
        <v>34.95912723232793</v>
      </c>
      <c r="E49" s="51">
        <f>Definitive!$V49</f>
        <v>59.180980383217417</v>
      </c>
      <c r="F49" s="51">
        <f>Definitive!$Z49</f>
        <v>41.068098472530792</v>
      </c>
      <c r="G49" s="51">
        <f>Definitive!$AB49</f>
        <v>55.038311756392197</v>
      </c>
      <c r="H49" s="51">
        <f>Definitive!$AF49</f>
        <v>43.040758957401501</v>
      </c>
      <c r="I49" s="51">
        <f>Definitive!$AJ49</f>
        <v>96.200788852518343</v>
      </c>
      <c r="J49" s="51">
        <f>Definitive!$AN49</f>
        <v>35.220107548693321</v>
      </c>
      <c r="K49" s="51">
        <f>Definitive!$AV49</f>
        <v>80.573710861772994</v>
      </c>
      <c r="L49" s="51">
        <f>Definitive!$BC49</f>
        <v>64.487531317703343</v>
      </c>
      <c r="M49" s="51">
        <f>Definitive!$BG49</f>
        <v>43.42594194094977</v>
      </c>
      <c r="N49" s="51">
        <f>Definitive!$BK49</f>
        <v>23.804023058836297</v>
      </c>
      <c r="O49" s="51">
        <f>Definitive!$BO49</f>
        <v>56.687175468478415</v>
      </c>
      <c r="P49" s="51">
        <f>Definitive!$BS49</f>
        <v>40.541861994509745</v>
      </c>
      <c r="Q49" s="51">
        <f>Definitive!$BU49</f>
        <v>37.687930236912109</v>
      </c>
      <c r="R49" s="51">
        <f>Definitive!$BY49</f>
        <v>30.881319547396682</v>
      </c>
      <c r="S49" s="52">
        <f>Definitive!$CB49</f>
        <v>89.908818782218447</v>
      </c>
      <c r="T49" s="51">
        <f>Definitive!$CD49</f>
        <v>59.180980383217417</v>
      </c>
      <c r="U49" s="51">
        <f>Definitive!$CG49</f>
        <v>55.018290921617123</v>
      </c>
      <c r="V49" s="51">
        <f>Definitive!$CI49</f>
        <v>44.730317822452946</v>
      </c>
      <c r="W49" s="51">
        <f>Definitive!$CK49</f>
        <v>44.730317822452946</v>
      </c>
      <c r="X49" s="51">
        <f>Definitive!$CN49</f>
        <v>68.884689446577539</v>
      </c>
      <c r="Y49" s="51">
        <f>Definitive!$CQ49</f>
        <v>89.460635644905892</v>
      </c>
      <c r="Z49" s="51">
        <f>Definitive!$CT49</f>
        <v>57.254806812739773</v>
      </c>
      <c r="AB49" s="53">
        <f t="shared" si="5"/>
        <v>0.44996210907062961</v>
      </c>
      <c r="AC49" s="53">
        <f t="shared" si="6"/>
        <v>0.40831592289063307</v>
      </c>
      <c r="AE49" s="51">
        <f t="shared" si="4"/>
        <v>0.65192083818393487</v>
      </c>
      <c r="AF49" s="51">
        <f t="shared" si="16"/>
        <v>0.64723386963032514</v>
      </c>
      <c r="AG49" s="51">
        <f t="shared" si="17"/>
        <v>0.45142119756880122</v>
      </c>
      <c r="AH49" s="51">
        <f t="shared" si="18"/>
        <v>0.57903858440105704</v>
      </c>
      <c r="AI49" s="51">
        <f t="shared" si="19"/>
        <v>0.55779188303252381</v>
      </c>
      <c r="AJ49" s="51">
        <f t="shared" si="20"/>
        <v>0.57903858440105693</v>
      </c>
      <c r="AK49" s="51">
        <f t="shared" si="21"/>
        <v>0.67787875144985921</v>
      </c>
      <c r="AL49" s="51">
        <f t="shared" si="22"/>
        <v>0.75704242378795394</v>
      </c>
      <c r="AM49" s="51">
        <f t="shared" si="23"/>
        <v>0.62619505445170032</v>
      </c>
      <c r="AN49" s="51">
        <f t="shared" si="24"/>
        <v>0.5079046468531212</v>
      </c>
      <c r="AO49" s="51">
        <f t="shared" si="25"/>
        <v>0.63938505223830688</v>
      </c>
      <c r="AP49" s="51">
        <f t="shared" si="26"/>
        <v>0.49849398662562056</v>
      </c>
      <c r="AQ49" s="51">
        <f t="shared" si="27"/>
        <v>0.86560130738198282</v>
      </c>
      <c r="AR49" s="51">
        <f t="shared" si="28"/>
        <v>0.6902719640592655</v>
      </c>
      <c r="AS49" s="51">
        <f t="shared" si="29"/>
        <v>0.61860252432636575</v>
      </c>
      <c r="AT49" s="51">
        <f t="shared" si="30"/>
        <v>0.66457177544826773</v>
      </c>
      <c r="AU49" s="51">
        <f t="shared" si="7"/>
        <v>0.38771615158194966</v>
      </c>
      <c r="AV49" s="51">
        <f t="shared" si="8"/>
        <v>0.69186375824317314</v>
      </c>
      <c r="AW49" s="51">
        <f t="shared" si="9"/>
        <v>0.57903858440105704</v>
      </c>
      <c r="AX49" s="51">
        <f t="shared" si="10"/>
        <v>0.64723386963032514</v>
      </c>
      <c r="AY49" s="51">
        <f t="shared" si="11"/>
        <v>0.64723386963032514</v>
      </c>
      <c r="AZ49" s="51">
        <f t="shared" si="12"/>
        <v>0.64723386963032514</v>
      </c>
      <c r="BA49" s="51">
        <f t="shared" si="13"/>
        <v>0.64723386963032503</v>
      </c>
      <c r="BB49" s="51">
        <f t="shared" si="14"/>
        <v>0.64723386963032514</v>
      </c>
      <c r="BC49" s="51">
        <f t="shared" si="15"/>
        <v>0.64723386963032503</v>
      </c>
    </row>
    <row r="50" spans="1:55">
      <c r="A50" s="50">
        <v>1868</v>
      </c>
      <c r="B50" s="51">
        <f>Definitive!$G50</f>
        <v>110.00000000000001</v>
      </c>
      <c r="C50" s="51">
        <f>Definitive!$N50</f>
        <v>44.574750460152181</v>
      </c>
      <c r="D50" s="51">
        <f>Definitive!$R50</f>
        <v>35.219349331167962</v>
      </c>
      <c r="E50" s="51">
        <f>Definitive!$V50</f>
        <v>59.485211445722847</v>
      </c>
      <c r="F50" s="51">
        <f>Definitive!$Z50</f>
        <v>41.109846621965126</v>
      </c>
      <c r="G50" s="51">
        <f>Definitive!$AB50</f>
        <v>55.321246644522247</v>
      </c>
      <c r="H50" s="51">
        <f>Definitive!$AF50</f>
        <v>42.831062222795495</v>
      </c>
      <c r="I50" s="51">
        <f>Definitive!$AJ50</f>
        <v>96.049634061981422</v>
      </c>
      <c r="J50" s="51">
        <f>Definitive!$AN50</f>
        <v>35.132730872404593</v>
      </c>
      <c r="K50" s="51">
        <f>Definitive!$AV50</f>
        <v>81.426432990580153</v>
      </c>
      <c r="L50" s="51">
        <f>Definitive!$BC50</f>
        <v>64.624875981580516</v>
      </c>
      <c r="M50" s="51">
        <f>Definitive!$BG50</f>
        <v>43.61813681545744</v>
      </c>
      <c r="N50" s="51">
        <f>Definitive!$BK50</f>
        <v>23.513404087342177</v>
      </c>
      <c r="O50" s="51">
        <f>Definitive!$BO50</f>
        <v>56.756802924915938</v>
      </c>
      <c r="P50" s="51">
        <f>Definitive!$BS50</f>
        <v>40.668856027121741</v>
      </c>
      <c r="Q50" s="51">
        <f>Definitive!$BU50</f>
        <v>37.526822091864496</v>
      </c>
      <c r="R50" s="51">
        <f>Definitive!$BY50</f>
        <v>31.254629163995652</v>
      </c>
      <c r="S50" s="52">
        <f>Definitive!$CB50</f>
        <v>88.144501179177936</v>
      </c>
      <c r="T50" s="51">
        <f>Definitive!$CD50</f>
        <v>59.485211445722847</v>
      </c>
      <c r="U50" s="51">
        <f>Definitive!$CG50</f>
        <v>54.82694306598718</v>
      </c>
      <c r="V50" s="51">
        <f>Definitive!$CI50</f>
        <v>44.574750460152181</v>
      </c>
      <c r="W50" s="51">
        <f>Definitive!$CK50</f>
        <v>44.574750460152181</v>
      </c>
      <c r="X50" s="51">
        <f>Definitive!$CN50</f>
        <v>68.645115708634364</v>
      </c>
      <c r="Y50" s="51">
        <f>Definitive!$CQ50</f>
        <v>89.149500920304362</v>
      </c>
      <c r="Z50" s="51">
        <f>Definitive!$CT50</f>
        <v>57.05568058899479</v>
      </c>
      <c r="AB50" s="53">
        <f t="shared" si="5"/>
        <v>0.4454262108532997</v>
      </c>
      <c r="AC50" s="53">
        <f t="shared" si="6"/>
        <v>0.40151100142891855</v>
      </c>
      <c r="AE50" s="51">
        <f t="shared" si="4"/>
        <v>0.640279394644936</v>
      </c>
      <c r="AF50" s="51">
        <f t="shared" si="16"/>
        <v>0.64498285799455346</v>
      </c>
      <c r="AG50" s="51">
        <f t="shared" si="17"/>
        <v>0.45478140077729567</v>
      </c>
      <c r="AH50" s="51">
        <f t="shared" si="18"/>
        <v>0.58201524214858447</v>
      </c>
      <c r="AI50" s="51">
        <f t="shared" si="19"/>
        <v>0.55835891145001137</v>
      </c>
      <c r="AJ50" s="51">
        <f t="shared" si="20"/>
        <v>0.58201524214858436</v>
      </c>
      <c r="AK50" s="51">
        <f t="shared" si="21"/>
        <v>0.67457609220124981</v>
      </c>
      <c r="AL50" s="51">
        <f t="shared" si="22"/>
        <v>0.75585292637987489</v>
      </c>
      <c r="AM50" s="51">
        <f t="shared" si="23"/>
        <v>0.62464154293868801</v>
      </c>
      <c r="AN50" s="51">
        <f t="shared" si="24"/>
        <v>0.51327986821333194</v>
      </c>
      <c r="AO50" s="51">
        <f t="shared" si="25"/>
        <v>0.64074680579427923</v>
      </c>
      <c r="AP50" s="51">
        <f t="shared" si="26"/>
        <v>0.50070022522218616</v>
      </c>
      <c r="AQ50" s="51">
        <f t="shared" si="27"/>
        <v>0.85503333905774037</v>
      </c>
      <c r="AR50" s="51">
        <f t="shared" si="28"/>
        <v>0.6911198080506159</v>
      </c>
      <c r="AS50" s="51">
        <f t="shared" si="29"/>
        <v>0.62054024561698651</v>
      </c>
      <c r="AT50" s="51">
        <f t="shared" si="30"/>
        <v>0.66173086788660473</v>
      </c>
      <c r="AU50" s="51">
        <f t="shared" si="7"/>
        <v>0.39240306813919529</v>
      </c>
      <c r="AV50" s="51">
        <f t="shared" si="8"/>
        <v>0.67828703213212338</v>
      </c>
      <c r="AW50" s="51">
        <f t="shared" si="9"/>
        <v>0.58201524214858447</v>
      </c>
      <c r="AX50" s="51">
        <f t="shared" si="10"/>
        <v>0.64498285799455346</v>
      </c>
      <c r="AY50" s="51">
        <f t="shared" si="11"/>
        <v>0.64498285799455346</v>
      </c>
      <c r="AZ50" s="51">
        <f t="shared" si="12"/>
        <v>0.64498285799455346</v>
      </c>
      <c r="BA50" s="51">
        <f t="shared" si="13"/>
        <v>0.64498285799455346</v>
      </c>
      <c r="BB50" s="51">
        <f t="shared" si="14"/>
        <v>0.64498285799455346</v>
      </c>
      <c r="BC50" s="51">
        <f t="shared" si="15"/>
        <v>0.64498285799455335</v>
      </c>
    </row>
    <row r="51" spans="1:55">
      <c r="A51" s="50">
        <v>1869</v>
      </c>
      <c r="B51" s="51">
        <f>Definitive!$G51</f>
        <v>108</v>
      </c>
      <c r="C51" s="51">
        <f>Definitive!$N51</f>
        <v>44.62295782806337</v>
      </c>
      <c r="D51" s="51">
        <f>Definitive!$R51</f>
        <v>35.643847062551913</v>
      </c>
      <c r="E51" s="51">
        <f>Definitive!$V51</f>
        <v>60.336102714634848</v>
      </c>
      <c r="F51" s="51">
        <f>Definitive!$Z51</f>
        <v>41.339918407145291</v>
      </c>
      <c r="G51" s="51">
        <f>Definitive!$AB51</f>
        <v>56.112575524610413</v>
      </c>
      <c r="H51" s="51">
        <f>Definitive!$AF51</f>
        <v>42.817397463581109</v>
      </c>
      <c r="I51" s="51">
        <f>Definitive!$AJ51</f>
        <v>96.772995930254723</v>
      </c>
      <c r="J51" s="51">
        <f>Definitive!$AN51</f>
        <v>35.205915061701361</v>
      </c>
      <c r="K51" s="51">
        <f>Definitive!$AV51</f>
        <v>83.038375658453973</v>
      </c>
      <c r="L51" s="51">
        <f>Definitive!$BC51</f>
        <v>65.352933109312502</v>
      </c>
      <c r="M51" s="51">
        <f>Definitive!$BG51</f>
        <v>44.011631727658518</v>
      </c>
      <c r="N51" s="51">
        <f>Definitive!$BK51</f>
        <v>23.332600734634841</v>
      </c>
      <c r="O51" s="51">
        <f>Definitive!$BO51</f>
        <v>57.344585801621378</v>
      </c>
      <c r="P51" s="51">
        <f>Definitive!$BS51</f>
        <v>41.16817472448556</v>
      </c>
      <c r="Q51" s="51">
        <f>Definitive!$BU51</f>
        <v>37.537365253412155</v>
      </c>
      <c r="R51" s="51">
        <f>Definitive!$BY51</f>
        <v>31.777179583914165</v>
      </c>
      <c r="S51" s="52">
        <f>Definitive!$CB51</f>
        <v>86.386238625772876</v>
      </c>
      <c r="T51" s="51">
        <f>Definitive!$CD51</f>
        <v>60.336102714634848</v>
      </c>
      <c r="U51" s="51">
        <f>Definitive!$CG51</f>
        <v>54.886238128517945</v>
      </c>
      <c r="V51" s="51">
        <f>Definitive!$CI51</f>
        <v>44.62295782806337</v>
      </c>
      <c r="W51" s="51">
        <f>Definitive!$CK51</f>
        <v>44.62295782806337</v>
      </c>
      <c r="X51" s="51">
        <f>Definitive!$CN51</f>
        <v>68.719355055217591</v>
      </c>
      <c r="Y51" s="51">
        <f>Definitive!$CQ51</f>
        <v>89.245915656126741</v>
      </c>
      <c r="Z51" s="51">
        <f>Definitive!$CT51</f>
        <v>57.117386019921113</v>
      </c>
      <c r="AB51" s="53">
        <f t="shared" si="5"/>
        <v>0.44071604745898524</v>
      </c>
      <c r="AC51" s="53">
        <f t="shared" si="6"/>
        <v>0.39370725896847186</v>
      </c>
      <c r="AE51" s="51">
        <f t="shared" si="4"/>
        <v>0.62863795110593712</v>
      </c>
      <c r="AF51" s="51">
        <f t="shared" si="16"/>
        <v>0.64568040370396917</v>
      </c>
      <c r="AG51" s="51">
        <f t="shared" si="17"/>
        <v>0.46026286697618229</v>
      </c>
      <c r="AH51" s="51">
        <f t="shared" si="18"/>
        <v>0.59034053302142275</v>
      </c>
      <c r="AI51" s="51">
        <f t="shared" si="19"/>
        <v>0.56148377427691176</v>
      </c>
      <c r="AJ51" s="51">
        <f t="shared" si="20"/>
        <v>0.59034053302142275</v>
      </c>
      <c r="AK51" s="51">
        <f t="shared" si="21"/>
        <v>0.67436087643509013</v>
      </c>
      <c r="AL51" s="51">
        <f t="shared" si="22"/>
        <v>0.76154534978476951</v>
      </c>
      <c r="AM51" s="51">
        <f t="shared" si="23"/>
        <v>0.6259427194708248</v>
      </c>
      <c r="AN51" s="51">
        <f t="shared" si="24"/>
        <v>0.52344091407701887</v>
      </c>
      <c r="AO51" s="51">
        <f t="shared" si="25"/>
        <v>0.64796539263014397</v>
      </c>
      <c r="AP51" s="51">
        <f t="shared" si="26"/>
        <v>0.50521722217683462</v>
      </c>
      <c r="AQ51" s="51">
        <f t="shared" si="27"/>
        <v>0.84845866812519732</v>
      </c>
      <c r="AR51" s="51">
        <f t="shared" si="28"/>
        <v>0.69827715955720981</v>
      </c>
      <c r="AS51" s="51">
        <f t="shared" si="29"/>
        <v>0.62815903250631189</v>
      </c>
      <c r="AT51" s="51">
        <f t="shared" si="30"/>
        <v>0.66191678118947173</v>
      </c>
      <c r="AU51" s="51">
        <f t="shared" si="7"/>
        <v>0.39896370870727027</v>
      </c>
      <c r="AV51" s="51">
        <f t="shared" si="8"/>
        <v>0.66475690066500137</v>
      </c>
      <c r="AW51" s="51">
        <f t="shared" si="9"/>
        <v>0.59034053302142275</v>
      </c>
      <c r="AX51" s="51">
        <f t="shared" si="10"/>
        <v>0.64568040370396917</v>
      </c>
      <c r="AY51" s="51">
        <f t="shared" si="11"/>
        <v>0.64568040370396917</v>
      </c>
      <c r="AZ51" s="51">
        <f t="shared" si="12"/>
        <v>0.64568040370396917</v>
      </c>
      <c r="BA51" s="51">
        <f t="shared" si="13"/>
        <v>0.64568040370396906</v>
      </c>
      <c r="BB51" s="51">
        <f t="shared" si="14"/>
        <v>0.64568040370396917</v>
      </c>
      <c r="BC51" s="51">
        <f t="shared" si="15"/>
        <v>0.64568040370396906</v>
      </c>
    </row>
    <row r="52" spans="1:55">
      <c r="A52" s="50">
        <v>1870</v>
      </c>
      <c r="B52" s="51">
        <f>Definitive!$G52</f>
        <v>110.00000000000001</v>
      </c>
      <c r="C52" s="51">
        <f>Definitive!$N52</f>
        <v>45.066807796991107</v>
      </c>
      <c r="D52" s="51">
        <f>Definitive!$R52</f>
        <v>36.392913421940342</v>
      </c>
      <c r="E52" s="51">
        <f>Definitive!$V52</f>
        <v>63.036749879798094</v>
      </c>
      <c r="F52" s="51">
        <f>Definitive!$Z52</f>
        <v>41.939416430155141</v>
      </c>
      <c r="G52" s="51">
        <f>Definitive!$AB52</f>
        <v>58.624177388212232</v>
      </c>
      <c r="H52" s="51">
        <f>Definitive!$AF52</f>
        <v>43.18278986931027</v>
      </c>
      <c r="I52" s="51">
        <f>Definitive!$AJ52</f>
        <v>98.758076420019833</v>
      </c>
      <c r="J52" s="51">
        <f>Definitive!$AN52</f>
        <v>35.591670666552645</v>
      </c>
      <c r="K52" s="51">
        <f>Definitive!$AV52</f>
        <v>85.773324727356254</v>
      </c>
      <c r="L52" s="51">
        <f>Definitive!$BC52</f>
        <v>68.073606412624116</v>
      </c>
      <c r="M52" s="51">
        <f>Definitive!$BG52</f>
        <v>44.801942007296461</v>
      </c>
      <c r="N52" s="51">
        <f>Definitive!$BK52</f>
        <v>23.358223032001145</v>
      </c>
      <c r="O52" s="51">
        <f>Definitive!$BO52</f>
        <v>58.684969166049562</v>
      </c>
      <c r="P52" s="51">
        <f>Definitive!$BS52</f>
        <v>42.924928649364752</v>
      </c>
      <c r="Q52" s="51">
        <f>Definitive!$BU52</f>
        <v>37.880420688609846</v>
      </c>
      <c r="R52" s="51">
        <f>Definitive!$BY52</f>
        <v>32.594577476274345</v>
      </c>
      <c r="S52" s="52">
        <f>Definitive!$CB52</f>
        <v>87.827751466505347</v>
      </c>
      <c r="T52" s="51">
        <f>Definitive!$CD52</f>
        <v>63.036749879798094</v>
      </c>
      <c r="U52" s="51">
        <f>Definitive!$CG52</f>
        <v>55.432173590299058</v>
      </c>
      <c r="V52" s="51">
        <f>Definitive!$CI52</f>
        <v>45.066807796991107</v>
      </c>
      <c r="W52" s="51">
        <f>Definitive!$CK52</f>
        <v>45.066807796991107</v>
      </c>
      <c r="X52" s="51">
        <f>Definitive!$CN52</f>
        <v>69.40288400736631</v>
      </c>
      <c r="Y52" s="51">
        <f>Definitive!$CQ52</f>
        <v>90.133615593982213</v>
      </c>
      <c r="Z52" s="51">
        <f>Definitive!$CT52</f>
        <v>57.68551398014862</v>
      </c>
      <c r="AB52" s="53">
        <f t="shared" si="5"/>
        <v>0.44282335276277446</v>
      </c>
      <c r="AC52" s="53">
        <f t="shared" si="6"/>
        <v>0.3963125605472837</v>
      </c>
      <c r="AE52" s="51">
        <f t="shared" si="4"/>
        <v>0.640279394644936</v>
      </c>
      <c r="AF52" s="51">
        <f t="shared" si="16"/>
        <v>0.65210277552937568</v>
      </c>
      <c r="AG52" s="51">
        <f t="shared" si="17"/>
        <v>0.46993543204814248</v>
      </c>
      <c r="AH52" s="51">
        <f t="shared" si="18"/>
        <v>0.61676420666381337</v>
      </c>
      <c r="AI52" s="51">
        <f t="shared" si="19"/>
        <v>0.56962622896963655</v>
      </c>
      <c r="AJ52" s="51">
        <f t="shared" si="20"/>
        <v>0.61676420666381326</v>
      </c>
      <c r="AK52" s="51">
        <f t="shared" si="21"/>
        <v>0.68011569474649791</v>
      </c>
      <c r="AL52" s="51">
        <f t="shared" si="22"/>
        <v>0.77716674087013604</v>
      </c>
      <c r="AM52" s="51">
        <f t="shared" si="23"/>
        <v>0.63280125196255366</v>
      </c>
      <c r="AN52" s="51">
        <f t="shared" si="24"/>
        <v>0.54068094592047122</v>
      </c>
      <c r="AO52" s="51">
        <f t="shared" si="25"/>
        <v>0.67494049629151964</v>
      </c>
      <c r="AP52" s="51">
        <f t="shared" si="26"/>
        <v>0.51428933217282824</v>
      </c>
      <c r="AQ52" s="51">
        <f t="shared" si="27"/>
        <v>0.84939038853412085</v>
      </c>
      <c r="AR52" s="51">
        <f t="shared" si="28"/>
        <v>0.71459882402381736</v>
      </c>
      <c r="AS52" s="51">
        <f t="shared" si="29"/>
        <v>0.65496422494413542</v>
      </c>
      <c r="AT52" s="51">
        <f t="shared" si="30"/>
        <v>0.66796606429452321</v>
      </c>
      <c r="AU52" s="51">
        <f t="shared" si="7"/>
        <v>0.40922617060274336</v>
      </c>
      <c r="AV52" s="51">
        <f t="shared" si="8"/>
        <v>0.67584958884679969</v>
      </c>
      <c r="AW52" s="51">
        <f t="shared" si="9"/>
        <v>0.61676420666381337</v>
      </c>
      <c r="AX52" s="51">
        <f t="shared" si="10"/>
        <v>0.65210277552937557</v>
      </c>
      <c r="AY52" s="51">
        <f t="shared" si="11"/>
        <v>0.65210277552937568</v>
      </c>
      <c r="AZ52" s="51">
        <f t="shared" si="12"/>
        <v>0.65210277552937568</v>
      </c>
      <c r="BA52" s="51">
        <f t="shared" si="13"/>
        <v>0.65210277552937557</v>
      </c>
      <c r="BB52" s="51">
        <f t="shared" si="14"/>
        <v>0.65210277552937568</v>
      </c>
      <c r="BC52" s="51">
        <f t="shared" si="15"/>
        <v>0.65210277552937557</v>
      </c>
    </row>
    <row r="53" spans="1:55">
      <c r="A53" s="50">
        <v>1871</v>
      </c>
      <c r="B53" s="51">
        <f>Definitive!$G53</f>
        <v>117</v>
      </c>
      <c r="C53" s="51">
        <f>Definitive!$N53</f>
        <v>46.841676407256813</v>
      </c>
      <c r="D53" s="51">
        <f>Definitive!$R53</f>
        <v>38.240738151415655</v>
      </c>
      <c r="E53" s="51">
        <f>Definitive!$V53</f>
        <v>65.262213033900281</v>
      </c>
      <c r="F53" s="51">
        <f>Definitive!$Z53</f>
        <v>43.787720868944938</v>
      </c>
      <c r="G53" s="51">
        <f>Definitive!$AB53</f>
        <v>60.693858121527263</v>
      </c>
      <c r="H53" s="51">
        <f>Definitive!$AF53</f>
        <v>44.820667217368467</v>
      </c>
      <c r="I53" s="51">
        <f>Definitive!$AJ53</f>
        <v>103.28070229527714</v>
      </c>
      <c r="J53" s="51">
        <f>Definitive!$AN53</f>
        <v>37.030391303920617</v>
      </c>
      <c r="K53" s="51">
        <f>Definitive!$AV53</f>
        <v>90.793292978438885</v>
      </c>
      <c r="L53" s="51">
        <f>Definitive!$BC53</f>
        <v>70.265778000906181</v>
      </c>
      <c r="M53" s="51">
        <f>Definitive!$BG53</f>
        <v>46.935710728515886</v>
      </c>
      <c r="N53" s="51">
        <f>Definitive!$BK53</f>
        <v>24.065430890504253</v>
      </c>
      <c r="O53" s="51">
        <f>Definitive!$BO53</f>
        <v>61.544530846545676</v>
      </c>
      <c r="P53" s="51">
        <f>Definitive!$BS53</f>
        <v>44.351567786305132</v>
      </c>
      <c r="Q53" s="51">
        <f>Definitive!$BU53</f>
        <v>39.34078219557243</v>
      </c>
      <c r="R53" s="51">
        <f>Definitive!$BY53</f>
        <v>34.407455174748002</v>
      </c>
      <c r="S53" s="52">
        <f>Definitive!$CB53</f>
        <v>93.248791218278711</v>
      </c>
      <c r="T53" s="51">
        <f>Definitive!$CD53</f>
        <v>65.262213033900281</v>
      </c>
      <c r="U53" s="51">
        <f>Definitive!$CG53</f>
        <v>57.615261980925879</v>
      </c>
      <c r="V53" s="51">
        <f>Definitive!$CI53</f>
        <v>46.841676407256813</v>
      </c>
      <c r="W53" s="51">
        <f>Definitive!$CK53</f>
        <v>46.841676407256813</v>
      </c>
      <c r="X53" s="51">
        <f>Definitive!$CN53</f>
        <v>72.136181667175492</v>
      </c>
      <c r="Y53" s="51">
        <f>Definitive!$CQ53</f>
        <v>93.683352814513626</v>
      </c>
      <c r="Z53" s="51">
        <f>Definitive!$CT53</f>
        <v>59.957345801288724</v>
      </c>
      <c r="AB53" s="53">
        <f t="shared" si="5"/>
        <v>0.44974355474872402</v>
      </c>
      <c r="AC53" s="53">
        <f t="shared" si="6"/>
        <v>0.40405095701686622</v>
      </c>
      <c r="AE53" s="51">
        <f t="shared" si="4"/>
        <v>0.68102444703143183</v>
      </c>
      <c r="AF53" s="51">
        <f t="shared" si="16"/>
        <v>0.67778457558426009</v>
      </c>
      <c r="AG53" s="51">
        <f t="shared" si="17"/>
        <v>0.49379607498506417</v>
      </c>
      <c r="AH53" s="51">
        <f t="shared" si="18"/>
        <v>0.63853858461503554</v>
      </c>
      <c r="AI53" s="51">
        <f t="shared" si="19"/>
        <v>0.59473012351735988</v>
      </c>
      <c r="AJ53" s="51">
        <f t="shared" si="20"/>
        <v>0.63853858461503543</v>
      </c>
      <c r="AK53" s="51">
        <f t="shared" si="21"/>
        <v>0.70591176058326843</v>
      </c>
      <c r="AL53" s="51">
        <f t="shared" si="22"/>
        <v>0.81275708992371631</v>
      </c>
      <c r="AM53" s="51">
        <f t="shared" si="23"/>
        <v>0.65838095090617155</v>
      </c>
      <c r="AN53" s="51">
        <f t="shared" si="24"/>
        <v>0.57232483043950555</v>
      </c>
      <c r="AO53" s="51">
        <f t="shared" si="25"/>
        <v>0.69667557773825317</v>
      </c>
      <c r="AP53" s="51">
        <f t="shared" si="26"/>
        <v>0.53878323671090578</v>
      </c>
      <c r="AQ53" s="51">
        <f t="shared" si="27"/>
        <v>0.87510705186443383</v>
      </c>
      <c r="AR53" s="51">
        <f t="shared" si="28"/>
        <v>0.74941931457096522</v>
      </c>
      <c r="AS53" s="51">
        <f t="shared" si="29"/>
        <v>0.67673240548635183</v>
      </c>
      <c r="AT53" s="51">
        <f t="shared" si="30"/>
        <v>0.6937174131581415</v>
      </c>
      <c r="AU53" s="51">
        <f t="shared" si="7"/>
        <v>0.43198691965241282</v>
      </c>
      <c r="AV53" s="51">
        <f t="shared" si="8"/>
        <v>0.71756541813972474</v>
      </c>
      <c r="AW53" s="51">
        <f t="shared" si="9"/>
        <v>0.63853858461503554</v>
      </c>
      <c r="AX53" s="51">
        <f t="shared" si="10"/>
        <v>0.67778457558425997</v>
      </c>
      <c r="AY53" s="51">
        <f t="shared" si="11"/>
        <v>0.67778457558426009</v>
      </c>
      <c r="AZ53" s="51">
        <f t="shared" si="12"/>
        <v>0.67778457558426009</v>
      </c>
      <c r="BA53" s="51">
        <f t="shared" si="13"/>
        <v>0.67778457558425997</v>
      </c>
      <c r="BB53" s="51">
        <f t="shared" si="14"/>
        <v>0.67778457558426009</v>
      </c>
      <c r="BC53" s="51">
        <f t="shared" si="15"/>
        <v>0.67778457558425997</v>
      </c>
    </row>
    <row r="54" spans="1:55">
      <c r="A54" s="50">
        <v>1872</v>
      </c>
      <c r="B54" s="51">
        <f>Definitive!$G54</f>
        <v>128</v>
      </c>
      <c r="C54" s="51">
        <f>Definitive!$N54</f>
        <v>48</v>
      </c>
      <c r="D54" s="51">
        <f>Definitive!$R54</f>
        <v>39.615841409479465</v>
      </c>
      <c r="E54" s="51">
        <f>Definitive!$V54</f>
        <v>66</v>
      </c>
      <c r="F54" s="51">
        <f>Definitive!$Z54</f>
        <v>45.072897132253317</v>
      </c>
      <c r="G54" s="51">
        <f>Definitive!$AB54</f>
        <v>61.38</v>
      </c>
      <c r="H54" s="51">
        <f>Definitive!$AF54</f>
        <v>45.864758688364837</v>
      </c>
      <c r="I54" s="51">
        <f>Definitive!$AJ54</f>
        <v>103.27395497853874</v>
      </c>
      <c r="J54" s="51">
        <f>Definitive!$AN54</f>
        <v>37.984061777106746</v>
      </c>
      <c r="K54" s="51">
        <f>Definitive!$AV54</f>
        <v>91.892561512426724</v>
      </c>
      <c r="L54" s="51">
        <f>Definitive!$BC54</f>
        <v>70.847269149402862</v>
      </c>
      <c r="M54" s="51">
        <f>Definitive!$BG54</f>
        <v>48.477825695526874</v>
      </c>
      <c r="N54" s="51">
        <f>Definitive!$BK54</f>
        <v>24.444471861273836</v>
      </c>
      <c r="O54" s="51">
        <f>Definitive!$BO54</f>
        <v>61.713065041755151</v>
      </c>
      <c r="P54" s="51">
        <f>Definitive!$BS54</f>
        <v>44.763344386388141</v>
      </c>
      <c r="Q54" s="51">
        <f>Definitive!$BU54</f>
        <v>40.281382055151191</v>
      </c>
      <c r="R54" s="51">
        <f>Definitive!$BY54</f>
        <v>35.80906035167942</v>
      </c>
      <c r="S54" s="52">
        <f>Definitive!$CB54</f>
        <v>101.83230836680264</v>
      </c>
      <c r="T54" s="51">
        <f>Definitive!$CD54</f>
        <v>66</v>
      </c>
      <c r="U54" s="51">
        <f>Definitive!$CG54</f>
        <v>59.04</v>
      </c>
      <c r="V54" s="51">
        <f>Definitive!$CI54</f>
        <v>48</v>
      </c>
      <c r="W54" s="51">
        <f>Definitive!$CK54</f>
        <v>48</v>
      </c>
      <c r="X54" s="51">
        <f>Definitive!$CN54</f>
        <v>73.92</v>
      </c>
      <c r="Y54" s="51">
        <f>Definitive!$CQ54</f>
        <v>96</v>
      </c>
      <c r="Z54" s="51">
        <f>Definitive!$CT54</f>
        <v>61.44</v>
      </c>
      <c r="AB54" s="53">
        <f t="shared" si="5"/>
        <v>0.46276615383283509</v>
      </c>
      <c r="AC54" s="53">
        <f t="shared" si="6"/>
        <v>0.42569301541183296</v>
      </c>
      <c r="AE54" s="51">
        <f t="shared" si="4"/>
        <v>0.74505238649592542</v>
      </c>
      <c r="AF54" s="51">
        <f t="shared" si="16"/>
        <v>0.69454515985265419</v>
      </c>
      <c r="AG54" s="51">
        <f t="shared" si="17"/>
        <v>0.51155254686179608</v>
      </c>
      <c r="AH54" s="51">
        <f t="shared" si="18"/>
        <v>0.64575724029923709</v>
      </c>
      <c r="AI54" s="51">
        <f t="shared" si="19"/>
        <v>0.61218554304254125</v>
      </c>
      <c r="AJ54" s="51">
        <f t="shared" si="20"/>
        <v>0.64575724029923698</v>
      </c>
      <c r="AK54" s="51">
        <f t="shared" si="21"/>
        <v>0.72235588099152981</v>
      </c>
      <c r="AL54" s="51">
        <f t="shared" si="22"/>
        <v>0.81270399259386461</v>
      </c>
      <c r="AM54" s="51">
        <f t="shared" si="23"/>
        <v>0.67533671213035684</v>
      </c>
      <c r="AN54" s="51">
        <f t="shared" si="24"/>
        <v>0.57925418234076853</v>
      </c>
      <c r="AO54" s="51">
        <f t="shared" si="25"/>
        <v>0.70244098293768586</v>
      </c>
      <c r="AP54" s="51">
        <f t="shared" si="26"/>
        <v>0.5564854442712085</v>
      </c>
      <c r="AQ54" s="51">
        <f t="shared" si="27"/>
        <v>0.88889036735856397</v>
      </c>
      <c r="AR54" s="51">
        <f t="shared" si="28"/>
        <v>0.75147153236056174</v>
      </c>
      <c r="AS54" s="51">
        <f t="shared" si="29"/>
        <v>0.68301544311063189</v>
      </c>
      <c r="AT54" s="51">
        <f t="shared" si="30"/>
        <v>0.71030352215211379</v>
      </c>
      <c r="AU54" s="51">
        <f t="shared" si="7"/>
        <v>0.44958412641694689</v>
      </c>
      <c r="AV54" s="51">
        <f t="shared" si="8"/>
        <v>0.78361705260405146</v>
      </c>
      <c r="AW54" s="51">
        <f t="shared" si="9"/>
        <v>0.64575724029923709</v>
      </c>
      <c r="AX54" s="51">
        <f t="shared" si="10"/>
        <v>0.69454515985265408</v>
      </c>
      <c r="AY54" s="51">
        <f t="shared" si="11"/>
        <v>0.69454515985265419</v>
      </c>
      <c r="AZ54" s="51">
        <f t="shared" si="12"/>
        <v>0.69454515985265419</v>
      </c>
      <c r="BA54" s="51">
        <f t="shared" si="13"/>
        <v>0.69454515985265408</v>
      </c>
      <c r="BB54" s="51">
        <f t="shared" si="14"/>
        <v>0.69454515985265419</v>
      </c>
      <c r="BC54" s="51">
        <f t="shared" si="15"/>
        <v>0.69454515985265397</v>
      </c>
    </row>
    <row r="55" spans="1:55">
      <c r="A55" s="50">
        <v>1873</v>
      </c>
      <c r="B55" s="51">
        <f>Definitive!$G55</f>
        <v>141</v>
      </c>
      <c r="C55" s="51">
        <f>Definitive!$N55</f>
        <v>49</v>
      </c>
      <c r="D55" s="51">
        <f>Definitive!$R55</f>
        <v>40.884391367902431</v>
      </c>
      <c r="E55" s="51">
        <f>Definitive!$V55</f>
        <v>71</v>
      </c>
      <c r="F55" s="51">
        <f>Definitive!$Z55</f>
        <v>46.219436013950421</v>
      </c>
      <c r="G55" s="51">
        <f>Definitive!$AB55</f>
        <v>66.03</v>
      </c>
      <c r="H55" s="51">
        <f>Definitive!$AF55</f>
        <v>46.754771972544347</v>
      </c>
      <c r="I55" s="51">
        <f>Definitive!$AJ55</f>
        <v>111.54826070218039</v>
      </c>
      <c r="J55" s="51">
        <f>Definitive!$AN55</f>
        <v>38.814191188022981</v>
      </c>
      <c r="K55" s="51">
        <f>Definitive!$AV55</f>
        <v>100.46327112282287</v>
      </c>
      <c r="L55" s="51">
        <f>Definitive!$BC55</f>
        <v>75.986185672159664</v>
      </c>
      <c r="M55" s="51">
        <f>Definitive!$BG55</f>
        <v>49.88028220345651</v>
      </c>
      <c r="N55" s="51">
        <f>Definitive!$BK55</f>
        <v>24.73510223333377</v>
      </c>
      <c r="O55" s="51">
        <f>Definitive!$BO55</f>
        <v>66.844416271833694</v>
      </c>
      <c r="P55" s="51">
        <f>Definitive!$BS55</f>
        <v>48.058294071062342</v>
      </c>
      <c r="Q55" s="51">
        <f>Definitive!$BU55</f>
        <v>41.087694207698355</v>
      </c>
      <c r="R55" s="51">
        <f>Definitive!$BY55</f>
        <v>37.126100175421989</v>
      </c>
      <c r="S55" s="52">
        <f>Definitive!$CB55</f>
        <v>111.97291942532429</v>
      </c>
      <c r="T55" s="51">
        <f>Definitive!$CD55</f>
        <v>71</v>
      </c>
      <c r="U55" s="51">
        <f>Definitive!$CG55</f>
        <v>60.269999999999996</v>
      </c>
      <c r="V55" s="51">
        <f>Definitive!$CI55</f>
        <v>49</v>
      </c>
      <c r="W55" s="51">
        <f>Definitive!$CK55</f>
        <v>49</v>
      </c>
      <c r="X55" s="51">
        <f>Definitive!$CN55</f>
        <v>75.460000000000008</v>
      </c>
      <c r="Y55" s="51">
        <f>Definitive!$CQ55</f>
        <v>98</v>
      </c>
      <c r="Z55" s="51">
        <f>Definitive!$CT55</f>
        <v>62.72</v>
      </c>
      <c r="AB55" s="53">
        <f t="shared" si="5"/>
        <v>0.49172173726953178</v>
      </c>
      <c r="AC55" s="53">
        <f t="shared" si="6"/>
        <v>0.45723789941571713</v>
      </c>
      <c r="AE55" s="51">
        <f t="shared" si="4"/>
        <v>0.82072176949941789</v>
      </c>
      <c r="AF55" s="51">
        <f t="shared" si="16"/>
        <v>0.70901485068291781</v>
      </c>
      <c r="AG55" s="51">
        <f t="shared" si="17"/>
        <v>0.52793311430564238</v>
      </c>
      <c r="AH55" s="51">
        <f t="shared" si="18"/>
        <v>0.69467824335220962</v>
      </c>
      <c r="AI55" s="51">
        <f t="shared" si="19"/>
        <v>0.62775797287441171</v>
      </c>
      <c r="AJ55" s="51">
        <f t="shared" si="20"/>
        <v>0.6946782433522094</v>
      </c>
      <c r="AK55" s="51">
        <f t="shared" si="21"/>
        <v>0.73637331721867716</v>
      </c>
      <c r="AL55" s="51">
        <f t="shared" si="22"/>
        <v>0.87781780855010694</v>
      </c>
      <c r="AM55" s="51">
        <f t="shared" si="23"/>
        <v>0.69009597801141553</v>
      </c>
      <c r="AN55" s="51">
        <f t="shared" si="24"/>
        <v>0.63328052904108134</v>
      </c>
      <c r="AO55" s="51">
        <f t="shared" si="25"/>
        <v>0.75339263734609618</v>
      </c>
      <c r="AP55" s="51">
        <f t="shared" si="26"/>
        <v>0.57258448794094718</v>
      </c>
      <c r="AQ55" s="51">
        <f t="shared" si="27"/>
        <v>0.89945875024906041</v>
      </c>
      <c r="AR55" s="51">
        <f t="shared" si="28"/>
        <v>0.81395529279829659</v>
      </c>
      <c r="AS55" s="51">
        <f t="shared" si="29"/>
        <v>0.73329098774999379</v>
      </c>
      <c r="AT55" s="51">
        <f t="shared" si="30"/>
        <v>0.72452166295781295</v>
      </c>
      <c r="AU55" s="51">
        <f t="shared" si="7"/>
        <v>0.46611961192811202</v>
      </c>
      <c r="AV55" s="51">
        <f t="shared" si="8"/>
        <v>0.86165079137249623</v>
      </c>
      <c r="AW55" s="51">
        <f t="shared" si="9"/>
        <v>0.69467824335220962</v>
      </c>
      <c r="AX55" s="51">
        <f t="shared" si="10"/>
        <v>0.7090148506829177</v>
      </c>
      <c r="AY55" s="51">
        <f t="shared" si="11"/>
        <v>0.70901485068291781</v>
      </c>
      <c r="AZ55" s="51">
        <f t="shared" si="12"/>
        <v>0.70901485068291781</v>
      </c>
      <c r="BA55" s="51">
        <f t="shared" si="13"/>
        <v>0.7090148506829177</v>
      </c>
      <c r="BB55" s="51">
        <f t="shared" si="14"/>
        <v>0.70901485068291781</v>
      </c>
      <c r="BC55" s="51">
        <f t="shared" si="15"/>
        <v>0.7090148506829177</v>
      </c>
    </row>
    <row r="56" spans="1:55">
      <c r="A56" s="50">
        <v>1874</v>
      </c>
      <c r="B56" s="51">
        <f>Definitive!$G56</f>
        <v>166</v>
      </c>
      <c r="C56" s="51">
        <f>Definitive!$N56</f>
        <v>52</v>
      </c>
      <c r="D56" s="51">
        <f>Definitive!$R56</f>
        <v>43.863028135078181</v>
      </c>
      <c r="E56" s="51">
        <f>Definitive!$V56</f>
        <v>78</v>
      </c>
      <c r="F56" s="51">
        <f>Definitive!$Z56</f>
        <v>49.270416159768338</v>
      </c>
      <c r="G56" s="51">
        <f>Definitive!$AB56</f>
        <v>72.540000000000006</v>
      </c>
      <c r="H56" s="51">
        <f>Definitive!$AF56</f>
        <v>49.547893401722092</v>
      </c>
      <c r="I56" s="51">
        <f>Definitive!$AJ56</f>
        <v>128.28684956064697</v>
      </c>
      <c r="J56" s="51">
        <f>Definitive!$AN56</f>
        <v>41.231781412743196</v>
      </c>
      <c r="K56" s="51">
        <f>Definitive!$AV56</f>
        <v>116.94498837084343</v>
      </c>
      <c r="L56" s="51">
        <f>Definitive!$BC56</f>
        <v>83.227723372974367</v>
      </c>
      <c r="M56" s="51">
        <f>Definitive!$BG56</f>
        <v>53.35401320016188</v>
      </c>
      <c r="N56" s="51">
        <f>Definitive!$BK56</f>
        <v>26.019514086299896</v>
      </c>
      <c r="O56" s="51">
        <f>Definitive!$BO56</f>
        <v>77.090435057651078</v>
      </c>
      <c r="P56" s="51">
        <f>Definitive!$BS56</f>
        <v>52.690948391071657</v>
      </c>
      <c r="Q56" s="51">
        <f>Definitive!$BU56</f>
        <v>43.568398657922899</v>
      </c>
      <c r="R56" s="51">
        <f>Definitive!$BY56</f>
        <v>40.014570548934536</v>
      </c>
      <c r="S56" s="52">
        <f>Definitive!$CB56</f>
        <v>131.58920007076676</v>
      </c>
      <c r="T56" s="51">
        <f>Definitive!$CD56</f>
        <v>78</v>
      </c>
      <c r="U56" s="51">
        <f>Definitive!$CG56</f>
        <v>63.96</v>
      </c>
      <c r="V56" s="51">
        <f>Definitive!$CI56</f>
        <v>52</v>
      </c>
      <c r="W56" s="51">
        <f>Definitive!$CK56</f>
        <v>52</v>
      </c>
      <c r="X56" s="51">
        <f>Definitive!$CN56</f>
        <v>80.08</v>
      </c>
      <c r="Y56" s="51">
        <f>Definitive!$CQ56</f>
        <v>104</v>
      </c>
      <c r="Z56" s="51">
        <f>Definitive!$CT56</f>
        <v>66.56</v>
      </c>
      <c r="AB56" s="53">
        <f t="shared" si="5"/>
        <v>0.53574683185687022</v>
      </c>
      <c r="AC56" s="53">
        <f t="shared" si="6"/>
        <v>0.50368276189624905</v>
      </c>
      <c r="AE56" s="51">
        <f t="shared" si="4"/>
        <v>0.96623981373690326</v>
      </c>
      <c r="AF56" s="51">
        <f t="shared" si="16"/>
        <v>0.75242392317370865</v>
      </c>
      <c r="AG56" s="51">
        <f t="shared" si="17"/>
        <v>0.56639573860472736</v>
      </c>
      <c r="AH56" s="51">
        <f t="shared" si="18"/>
        <v>0.76316764762637113</v>
      </c>
      <c r="AI56" s="51">
        <f t="shared" si="19"/>
        <v>0.66919675440867021</v>
      </c>
      <c r="AJ56" s="51">
        <f t="shared" si="20"/>
        <v>0.76316764762637102</v>
      </c>
      <c r="AK56" s="51">
        <f t="shared" si="21"/>
        <v>0.78036412297869628</v>
      </c>
      <c r="AL56" s="51">
        <f t="shared" si="22"/>
        <v>1.0095404485757544</v>
      </c>
      <c r="AM56" s="51">
        <f t="shared" si="23"/>
        <v>0.73307946522301948</v>
      </c>
      <c r="AN56" s="51">
        <f t="shared" si="24"/>
        <v>0.73717472342353774</v>
      </c>
      <c r="AO56" s="51">
        <f t="shared" si="25"/>
        <v>0.82519149313281159</v>
      </c>
      <c r="AP56" s="51">
        <f t="shared" si="26"/>
        <v>0.61246005391870573</v>
      </c>
      <c r="AQ56" s="51">
        <f t="shared" si="27"/>
        <v>0.94616466111111897</v>
      </c>
      <c r="AR56" s="51">
        <f t="shared" si="28"/>
        <v>0.9387196588586072</v>
      </c>
      <c r="AS56" s="51">
        <f t="shared" si="29"/>
        <v>0.8039777178532459</v>
      </c>
      <c r="AT56" s="51">
        <f t="shared" si="30"/>
        <v>0.7682652739888447</v>
      </c>
      <c r="AU56" s="51">
        <f t="shared" si="7"/>
        <v>0.50238446827461392</v>
      </c>
      <c r="AV56" s="51">
        <f t="shared" si="8"/>
        <v>1.0126014304080608</v>
      </c>
      <c r="AW56" s="51">
        <f t="shared" si="9"/>
        <v>0.76316764762637113</v>
      </c>
      <c r="AX56" s="51">
        <f t="shared" si="10"/>
        <v>0.75242392317370865</v>
      </c>
      <c r="AY56" s="51">
        <f t="shared" si="11"/>
        <v>0.75242392317370865</v>
      </c>
      <c r="AZ56" s="51">
        <f t="shared" si="12"/>
        <v>0.75242392317370865</v>
      </c>
      <c r="BA56" s="51">
        <f t="shared" si="13"/>
        <v>0.75242392317370854</v>
      </c>
      <c r="BB56" s="51">
        <f t="shared" si="14"/>
        <v>0.75242392317370865</v>
      </c>
      <c r="BC56" s="51">
        <f t="shared" si="15"/>
        <v>0.75242392317370854</v>
      </c>
    </row>
    <row r="57" spans="1:55">
      <c r="A57" s="50">
        <v>1875</v>
      </c>
      <c r="B57" s="51">
        <f>Definitive!$G57</f>
        <v>178</v>
      </c>
      <c r="C57" s="51">
        <f>Definitive!$N57</f>
        <v>55.000000000000014</v>
      </c>
      <c r="D57" s="51">
        <f>Definitive!$R57</f>
        <v>46.902043605690366</v>
      </c>
      <c r="E57" s="51">
        <f>Definitive!$V57</f>
        <v>84</v>
      </c>
      <c r="F57" s="51">
        <f>Definitive!$Z57</f>
        <v>52.347976835621886</v>
      </c>
      <c r="G57" s="51">
        <f>Definitive!$AB57</f>
        <v>78.12</v>
      </c>
      <c r="H57" s="51">
        <f>Definitive!$AF57</f>
        <v>52.333108051699597</v>
      </c>
      <c r="I57" s="51">
        <f>Definitive!$AJ57</f>
        <v>127.15663619276913</v>
      </c>
      <c r="J57" s="51">
        <f>Definitive!$AN57</f>
        <v>43.654170383281134</v>
      </c>
      <c r="K57" s="51">
        <f>Definitive!$AV57</f>
        <v>117.32578505237821</v>
      </c>
      <c r="L57" s="51">
        <f>Definitive!$BC57</f>
        <v>89.361369303625551</v>
      </c>
      <c r="M57" s="51">
        <f>Definitive!$BG57</f>
        <v>56.87970877913704</v>
      </c>
      <c r="N57" s="51">
        <f>Definitive!$BK57</f>
        <v>27.279520748143991</v>
      </c>
      <c r="O57" s="51">
        <f>Definitive!$BO57</f>
        <v>76.625515937858651</v>
      </c>
      <c r="P57" s="51">
        <f>Definitive!$BS57</f>
        <v>56.630723483348874</v>
      </c>
      <c r="Q57" s="51">
        <f>Definitive!$BU57</f>
        <v>46.045109293157459</v>
      </c>
      <c r="R57" s="51">
        <f>Definitive!$BY57</f>
        <v>42.98422200149524</v>
      </c>
      <c r="S57" s="52">
        <f>Definitive!$CB57</f>
        <v>140.84791780240209</v>
      </c>
      <c r="T57" s="51">
        <f>Definitive!$CD57</f>
        <v>84</v>
      </c>
      <c r="U57" s="51">
        <f>Definitive!$CG57</f>
        <v>67.65000000000002</v>
      </c>
      <c r="V57" s="51">
        <f>Definitive!$CI57</f>
        <v>55.000000000000014</v>
      </c>
      <c r="W57" s="51">
        <f>Definitive!$CK57</f>
        <v>55.000000000000014</v>
      </c>
      <c r="X57" s="51">
        <f>Definitive!$CN57</f>
        <v>84.700000000000017</v>
      </c>
      <c r="Y57" s="51">
        <f>Definitive!$CQ57</f>
        <v>110.00000000000003</v>
      </c>
      <c r="Z57" s="51">
        <f>Definitive!$CT57</f>
        <v>70.40000000000002</v>
      </c>
      <c r="AB57" s="53">
        <f t="shared" si="5"/>
        <v>0.5272633071292091</v>
      </c>
      <c r="AC57" s="53">
        <f t="shared" si="6"/>
        <v>0.50296542882031559</v>
      </c>
      <c r="AE57" s="51">
        <f t="shared" si="4"/>
        <v>1.0360884749708963</v>
      </c>
      <c r="AF57" s="51">
        <f t="shared" si="16"/>
        <v>0.79583299566449983</v>
      </c>
      <c r="AG57" s="51">
        <f t="shared" si="17"/>
        <v>0.60563802271716494</v>
      </c>
      <c r="AH57" s="51">
        <f t="shared" si="18"/>
        <v>0.82187285128993803</v>
      </c>
      <c r="AI57" s="51">
        <f t="shared" si="19"/>
        <v>0.71099655591833599</v>
      </c>
      <c r="AJ57" s="51">
        <f t="shared" si="20"/>
        <v>0.82187285128993792</v>
      </c>
      <c r="AK57" s="51">
        <f t="shared" si="21"/>
        <v>0.8242303993916017</v>
      </c>
      <c r="AL57" s="51">
        <f t="shared" si="22"/>
        <v>1.0006463482505741</v>
      </c>
      <c r="AM57" s="51">
        <f t="shared" si="23"/>
        <v>0.77614827162038891</v>
      </c>
      <c r="AN57" s="51">
        <f t="shared" si="24"/>
        <v>0.73957511434495826</v>
      </c>
      <c r="AO57" s="51">
        <f t="shared" si="25"/>
        <v>0.88600575355875022</v>
      </c>
      <c r="AP57" s="51">
        <f t="shared" si="26"/>
        <v>0.65293213042959719</v>
      </c>
      <c r="AQ57" s="51">
        <f t="shared" si="27"/>
        <v>0.99198310999711059</v>
      </c>
      <c r="AR57" s="51">
        <f t="shared" si="28"/>
        <v>0.93305840247573668</v>
      </c>
      <c r="AS57" s="51">
        <f t="shared" si="29"/>
        <v>0.86409224386319761</v>
      </c>
      <c r="AT57" s="51">
        <f t="shared" si="30"/>
        <v>0.81193845990759195</v>
      </c>
      <c r="AU57" s="51">
        <f t="shared" si="7"/>
        <v>0.53966855618282139</v>
      </c>
      <c r="AV57" s="51">
        <f t="shared" si="8"/>
        <v>1.0838488489937537</v>
      </c>
      <c r="AW57" s="51">
        <f t="shared" si="9"/>
        <v>0.82187285128993803</v>
      </c>
      <c r="AX57" s="51">
        <f t="shared" si="10"/>
        <v>0.79583299566449972</v>
      </c>
      <c r="AY57" s="51">
        <f t="shared" si="11"/>
        <v>0.79583299566449983</v>
      </c>
      <c r="AZ57" s="51">
        <f t="shared" si="12"/>
        <v>0.79583299566449983</v>
      </c>
      <c r="BA57" s="51">
        <f t="shared" si="13"/>
        <v>0.79583299566449961</v>
      </c>
      <c r="BB57" s="51">
        <f t="shared" si="14"/>
        <v>0.79583299566449983</v>
      </c>
      <c r="BC57" s="51">
        <f t="shared" si="15"/>
        <v>0.79583299566449961</v>
      </c>
    </row>
    <row r="58" spans="1:55">
      <c r="A58" s="50">
        <v>1876</v>
      </c>
      <c r="B58" s="51">
        <f>Definitive!$G58</f>
        <v>170</v>
      </c>
      <c r="C58" s="51">
        <f>Definitive!$N58</f>
        <v>56.000000000000007</v>
      </c>
      <c r="D58" s="51">
        <f>Definitive!$R58</f>
        <v>48.278182652295278</v>
      </c>
      <c r="E58" s="51">
        <f>Definitive!$V58</f>
        <v>87.000000000000014</v>
      </c>
      <c r="F58" s="51">
        <f>Definitive!$Z58</f>
        <v>53.540147615133719</v>
      </c>
      <c r="G58" s="51">
        <f>Definitive!$AB58</f>
        <v>80.910000000000011</v>
      </c>
      <c r="H58" s="51">
        <f>Definitive!$AF58</f>
        <v>53.210072835001405</v>
      </c>
      <c r="I58" s="51">
        <f>Definitive!$AJ58</f>
        <v>126.57152228172579</v>
      </c>
      <c r="J58" s="51">
        <f>Definitive!$AN58</f>
        <v>44.49235268599125</v>
      </c>
      <c r="K58" s="51">
        <f>Definitive!$AV58</f>
        <v>118.20760139378315</v>
      </c>
      <c r="L58" s="51">
        <f>Definitive!$BC58</f>
        <v>92.275604310053666</v>
      </c>
      <c r="M58" s="51">
        <f>Definitive!$BG58</f>
        <v>58.373216967455029</v>
      </c>
      <c r="N58" s="51">
        <f>Definitive!$BK58</f>
        <v>27.532159848619017</v>
      </c>
      <c r="O58" s="51">
        <f>Definitive!$BO58</f>
        <v>76.486785480390822</v>
      </c>
      <c r="P58" s="51">
        <f>Definitive!$BS58</f>
        <v>58.536060051729244</v>
      </c>
      <c r="Q58" s="51">
        <f>Definitive!$BU58</f>
        <v>46.844802262342782</v>
      </c>
      <c r="R58" s="51">
        <f>Definitive!$BY58</f>
        <v>44.449407116660602</v>
      </c>
      <c r="S58" s="52">
        <f>Definitive!$CB58</f>
        <v>134.27576027985475</v>
      </c>
      <c r="T58" s="51">
        <f>Definitive!$CD58</f>
        <v>87.000000000000014</v>
      </c>
      <c r="U58" s="51">
        <f>Definitive!$CG58</f>
        <v>68.88000000000001</v>
      </c>
      <c r="V58" s="51">
        <f>Definitive!$CI58</f>
        <v>56.000000000000007</v>
      </c>
      <c r="W58" s="51">
        <f>Definitive!$CK58</f>
        <v>56.000000000000007</v>
      </c>
      <c r="X58" s="51">
        <f>Definitive!$CN58</f>
        <v>86.240000000000009</v>
      </c>
      <c r="Y58" s="51">
        <f>Definitive!$CQ58</f>
        <v>112.00000000000001</v>
      </c>
      <c r="Z58" s="51">
        <f>Definitive!$CT58</f>
        <v>71.680000000000007</v>
      </c>
      <c r="AB58" s="53">
        <f t="shared" si="5"/>
        <v>0.50073526891849252</v>
      </c>
      <c r="AC58" s="53">
        <f t="shared" si="6"/>
        <v>0.47215113500814981</v>
      </c>
      <c r="AE58" s="51">
        <f t="shared" si="4"/>
        <v>0.98952270081490101</v>
      </c>
      <c r="AF58" s="51">
        <f t="shared" si="16"/>
        <v>0.81030268649476334</v>
      </c>
      <c r="AG58" s="51">
        <f t="shared" si="17"/>
        <v>0.62340786955318994</v>
      </c>
      <c r="AH58" s="51">
        <f t="shared" si="18"/>
        <v>0.85122545312172171</v>
      </c>
      <c r="AI58" s="51">
        <f t="shared" si="19"/>
        <v>0.7271887637081621</v>
      </c>
      <c r="AJ58" s="51">
        <f t="shared" si="20"/>
        <v>0.85122545312172149</v>
      </c>
      <c r="AK58" s="51">
        <f t="shared" si="21"/>
        <v>0.83804232573236381</v>
      </c>
      <c r="AL58" s="51">
        <f t="shared" si="22"/>
        <v>0.99604185322832028</v>
      </c>
      <c r="AM58" s="51">
        <f t="shared" si="23"/>
        <v>0.79105071369727253</v>
      </c>
      <c r="AN58" s="51">
        <f t="shared" si="24"/>
        <v>0.74513373405702465</v>
      </c>
      <c r="AO58" s="51">
        <f t="shared" si="25"/>
        <v>0.91489999503063957</v>
      </c>
      <c r="AP58" s="51">
        <f t="shared" si="26"/>
        <v>0.67007637227160521</v>
      </c>
      <c r="AQ58" s="51">
        <f t="shared" si="27"/>
        <v>1.0011699913543697</v>
      </c>
      <c r="AR58" s="51">
        <f t="shared" si="28"/>
        <v>0.93136910071462831</v>
      </c>
      <c r="AS58" s="51">
        <f t="shared" si="29"/>
        <v>0.89316456449442683</v>
      </c>
      <c r="AT58" s="51">
        <f t="shared" si="30"/>
        <v>0.82603988105235071</v>
      </c>
      <c r="AU58" s="51">
        <f t="shared" si="7"/>
        <v>0.55806401151092633</v>
      </c>
      <c r="AV58" s="51">
        <f t="shared" si="8"/>
        <v>1.0332749713151936</v>
      </c>
      <c r="AW58" s="51">
        <f t="shared" si="9"/>
        <v>0.85122545312172171</v>
      </c>
      <c r="AX58" s="51">
        <f t="shared" si="10"/>
        <v>0.81030268649476322</v>
      </c>
      <c r="AY58" s="51">
        <f t="shared" si="11"/>
        <v>0.81030268649476334</v>
      </c>
      <c r="AZ58" s="51">
        <f t="shared" si="12"/>
        <v>0.81030268649476334</v>
      </c>
      <c r="BA58" s="51">
        <f t="shared" si="13"/>
        <v>0.81030268649476311</v>
      </c>
      <c r="BB58" s="51">
        <f t="shared" si="14"/>
        <v>0.81030268649476334</v>
      </c>
      <c r="BC58" s="51">
        <f t="shared" si="15"/>
        <v>0.81030268649476311</v>
      </c>
    </row>
    <row r="59" spans="1:55">
      <c r="A59" s="50">
        <v>1877</v>
      </c>
      <c r="B59" s="51">
        <f>Definitive!$G59</f>
        <v>175</v>
      </c>
      <c r="C59" s="51">
        <f>Definitive!$N59</f>
        <v>56.999999999999986</v>
      </c>
      <c r="D59" s="51">
        <f>Definitive!$R59</f>
        <v>49.678852065544881</v>
      </c>
      <c r="E59" s="51">
        <f>Definitive!$V59</f>
        <v>89</v>
      </c>
      <c r="F59" s="51">
        <f>Definitive!$Z59</f>
        <v>54.742007280086092</v>
      </c>
      <c r="G59" s="51">
        <f>Definitive!$AB59</f>
        <v>82.77000000000001</v>
      </c>
      <c r="H59" s="51">
        <f>Definitive!$AF59</f>
        <v>54.084481405552125</v>
      </c>
      <c r="I59" s="51">
        <f>Definitive!$AJ59</f>
        <v>125.07229526032903</v>
      </c>
      <c r="J59" s="51">
        <f>Definitive!$AN59</f>
        <v>45.332168493918502</v>
      </c>
      <c r="K59" s="51">
        <f>Definitive!$AV59</f>
        <v>118.22939973540181</v>
      </c>
      <c r="L59" s="51">
        <f>Definitive!$BC59</f>
        <v>94.114116283848702</v>
      </c>
      <c r="M59" s="51">
        <f>Definitive!$BG59</f>
        <v>59.886838004718484</v>
      </c>
      <c r="N59" s="51">
        <f>Definitive!$BK59</f>
        <v>27.778277977106626</v>
      </c>
      <c r="O59" s="51">
        <f>Definitive!$BO59</f>
        <v>75.792729970315051</v>
      </c>
      <c r="P59" s="51">
        <f>Definitive!$BS59</f>
        <v>59.762072855064083</v>
      </c>
      <c r="Q59" s="51">
        <f>Definitive!$BU59</f>
        <v>47.643186789138568</v>
      </c>
      <c r="R59" s="51">
        <f>Definitive!$BY59</f>
        <v>45.94987832276</v>
      </c>
      <c r="S59" s="52">
        <f>Definitive!$CB59</f>
        <v>137.97646605196724</v>
      </c>
      <c r="T59" s="51">
        <f>Definitive!$CD59</f>
        <v>89</v>
      </c>
      <c r="U59" s="51">
        <f>Definitive!$CG59</f>
        <v>70.109999999999985</v>
      </c>
      <c r="V59" s="51">
        <f>Definitive!$CI59</f>
        <v>56.999999999999986</v>
      </c>
      <c r="W59" s="51">
        <f>Definitive!$CK59</f>
        <v>56.999999999999986</v>
      </c>
      <c r="X59" s="51">
        <f>Definitive!$CN59</f>
        <v>87.779999999999987</v>
      </c>
      <c r="Y59" s="51">
        <f>Definitive!$CQ59</f>
        <v>113.99999999999997</v>
      </c>
      <c r="Z59" s="51">
        <f>Definitive!$CT59</f>
        <v>72.95999999999998</v>
      </c>
      <c r="AB59" s="53">
        <f t="shared" si="5"/>
        <v>0.49916391701182433</v>
      </c>
      <c r="AC59" s="53">
        <f t="shared" si="6"/>
        <v>0.47374800260900929</v>
      </c>
      <c r="AE59" s="51">
        <f t="shared" si="4"/>
        <v>1.018626309662398</v>
      </c>
      <c r="AF59" s="51">
        <f t="shared" si="16"/>
        <v>0.82477237732502662</v>
      </c>
      <c r="AG59" s="51">
        <f t="shared" si="17"/>
        <v>0.64149447279488703</v>
      </c>
      <c r="AH59" s="51">
        <f t="shared" si="18"/>
        <v>0.87079385434291057</v>
      </c>
      <c r="AI59" s="51">
        <f t="shared" si="19"/>
        <v>0.7435125671124766</v>
      </c>
      <c r="AJ59" s="51">
        <f t="shared" si="20"/>
        <v>0.87079385434291046</v>
      </c>
      <c r="AK59" s="51">
        <f t="shared" si="21"/>
        <v>0.85181399250637746</v>
      </c>
      <c r="AL59" s="51">
        <f t="shared" si="22"/>
        <v>0.9842438371036647</v>
      </c>
      <c r="AM59" s="51">
        <f t="shared" si="23"/>
        <v>0.80598219864084741</v>
      </c>
      <c r="AN59" s="51">
        <f t="shared" si="24"/>
        <v>0.74527114213818901</v>
      </c>
      <c r="AO59" s="51">
        <f t="shared" si="25"/>
        <v>0.93312858977424051</v>
      </c>
      <c r="AP59" s="51">
        <f t="shared" si="26"/>
        <v>0.68745149302619646</v>
      </c>
      <c r="AQ59" s="51">
        <f t="shared" si="27"/>
        <v>1.0101197463290945</v>
      </c>
      <c r="AR59" s="51">
        <f t="shared" si="28"/>
        <v>0.92291768192110313</v>
      </c>
      <c r="AS59" s="51">
        <f t="shared" si="29"/>
        <v>0.91187151522851206</v>
      </c>
      <c r="AT59" s="51">
        <f t="shared" si="30"/>
        <v>0.84011822972068484</v>
      </c>
      <c r="AU59" s="51">
        <f t="shared" si="7"/>
        <v>0.5769024850643476</v>
      </c>
      <c r="AV59" s="51">
        <f t="shared" si="8"/>
        <v>1.061752536011576</v>
      </c>
      <c r="AW59" s="51">
        <f t="shared" si="9"/>
        <v>0.87079385434291057</v>
      </c>
      <c r="AX59" s="51">
        <f t="shared" si="10"/>
        <v>0.82477237732502662</v>
      </c>
      <c r="AY59" s="51">
        <f t="shared" si="11"/>
        <v>0.82477237732502662</v>
      </c>
      <c r="AZ59" s="51">
        <f t="shared" si="12"/>
        <v>0.82477237732502662</v>
      </c>
      <c r="BA59" s="51">
        <f t="shared" si="13"/>
        <v>0.82477237732502651</v>
      </c>
      <c r="BB59" s="51">
        <f t="shared" si="14"/>
        <v>0.82477237732502662</v>
      </c>
      <c r="BC59" s="51">
        <f t="shared" si="15"/>
        <v>0.8247723773250264</v>
      </c>
    </row>
    <row r="60" spans="1:55">
      <c r="A60" s="50">
        <v>1878</v>
      </c>
      <c r="B60" s="51">
        <f>Definitive!$G60</f>
        <v>168</v>
      </c>
      <c r="C60" s="51">
        <f>Definitive!$N60</f>
        <v>56.999999999999993</v>
      </c>
      <c r="D60" s="51">
        <f>Definitive!$R60</f>
        <v>50.22331347714151</v>
      </c>
      <c r="E60" s="51">
        <f>Definitive!$V60</f>
        <v>89.999999999999986</v>
      </c>
      <c r="F60" s="51">
        <f>Definitive!$Z60</f>
        <v>54.988901408000601</v>
      </c>
      <c r="G60" s="51">
        <f>Definitive!$AB60</f>
        <v>83.699999999999989</v>
      </c>
      <c r="H60" s="51">
        <f>Definitive!$AF60</f>
        <v>54.008816109650162</v>
      </c>
      <c r="I60" s="51">
        <f>Definitive!$AJ60</f>
        <v>123.13622318123998</v>
      </c>
      <c r="J60" s="51">
        <f>Definitive!$AN60</f>
        <v>45.377523336053919</v>
      </c>
      <c r="K60" s="51">
        <f>Definitive!$AV60</f>
        <v>117.816239546947</v>
      </c>
      <c r="L60" s="51">
        <f>Definitive!$BC60</f>
        <v>94.886491373923491</v>
      </c>
      <c r="M60" s="51">
        <f>Definitive!$BG60</f>
        <v>60.361817724561362</v>
      </c>
      <c r="N60" s="51">
        <f>Definitive!$BK60</f>
        <v>27.534901557740433</v>
      </c>
      <c r="O60" s="51">
        <f>Definitive!$BO60</f>
        <v>74.828714368454811</v>
      </c>
      <c r="P60" s="51">
        <f>Definitive!$BS60</f>
        <v>60.312810492664092</v>
      </c>
      <c r="Q60" s="51">
        <f>Definitive!$BU60</f>
        <v>47.605087481462292</v>
      </c>
      <c r="R60" s="51">
        <f>Definitive!$BY60</f>
        <v>46.667649795349867</v>
      </c>
      <c r="S60" s="52">
        <f>Definitive!$CB60</f>
        <v>132.21919852886006</v>
      </c>
      <c r="T60" s="51">
        <f>Definitive!$CD60</f>
        <v>89.999999999999986</v>
      </c>
      <c r="U60" s="51">
        <f>Definitive!$CG60</f>
        <v>70.109999999999985</v>
      </c>
      <c r="V60" s="51">
        <f>Definitive!$CI60</f>
        <v>56.999999999999993</v>
      </c>
      <c r="W60" s="51">
        <f>Definitive!$CK60</f>
        <v>56.999999999999993</v>
      </c>
      <c r="X60" s="51">
        <f>Definitive!$CN60</f>
        <v>87.779999999999987</v>
      </c>
      <c r="Y60" s="51">
        <f>Definitive!$CQ60</f>
        <v>113.99999999999999</v>
      </c>
      <c r="Z60" s="51">
        <f>Definitive!$CT60</f>
        <v>72.959999999999994</v>
      </c>
      <c r="AB60" s="53">
        <f t="shared" si="5"/>
        <v>0.48274396392356433</v>
      </c>
      <c r="AC60" s="53">
        <f t="shared" si="6"/>
        <v>0.45459579070174194</v>
      </c>
      <c r="AE60" s="51">
        <f t="shared" si="4"/>
        <v>0.97788125727590214</v>
      </c>
      <c r="AF60" s="51">
        <f t="shared" si="16"/>
        <v>0.82477237732502673</v>
      </c>
      <c r="AG60" s="51">
        <f t="shared" si="17"/>
        <v>0.64852500936462343</v>
      </c>
      <c r="AH60" s="51">
        <f t="shared" si="18"/>
        <v>0.88057805495350494</v>
      </c>
      <c r="AI60" s="51">
        <f t="shared" si="19"/>
        <v>0.74686591303403715</v>
      </c>
      <c r="AJ60" s="51">
        <f t="shared" si="20"/>
        <v>0.88057805495350483</v>
      </c>
      <c r="AK60" s="51">
        <f t="shared" si="21"/>
        <v>0.85062228730515488</v>
      </c>
      <c r="AL60" s="51">
        <f t="shared" si="22"/>
        <v>0.96900811277266419</v>
      </c>
      <c r="AM60" s="51">
        <f t="shared" si="23"/>
        <v>0.80678858396495157</v>
      </c>
      <c r="AN60" s="51">
        <f t="shared" si="24"/>
        <v>0.74266674453298365</v>
      </c>
      <c r="AO60" s="51">
        <f t="shared" si="25"/>
        <v>0.9407865831448049</v>
      </c>
      <c r="AP60" s="51">
        <f t="shared" si="26"/>
        <v>0.69290386834675388</v>
      </c>
      <c r="AQ60" s="51">
        <f t="shared" si="27"/>
        <v>1.0012696899218805</v>
      </c>
      <c r="AR60" s="51">
        <f t="shared" si="28"/>
        <v>0.91117899610053577</v>
      </c>
      <c r="AS60" s="51">
        <f t="shared" si="29"/>
        <v>0.92027487107109862</v>
      </c>
      <c r="AT60" s="51">
        <f t="shared" si="30"/>
        <v>0.83944640390306602</v>
      </c>
      <c r="AU60" s="51">
        <f t="shared" si="7"/>
        <v>0.58591413343775112</v>
      </c>
      <c r="AV60" s="51">
        <f t="shared" si="8"/>
        <v>1.0174493764361321</v>
      </c>
      <c r="AW60" s="51">
        <f t="shared" si="9"/>
        <v>0.88057805495350494</v>
      </c>
      <c r="AX60" s="51">
        <f t="shared" si="10"/>
        <v>0.82477237732502662</v>
      </c>
      <c r="AY60" s="51">
        <f t="shared" si="11"/>
        <v>0.82477237732502673</v>
      </c>
      <c r="AZ60" s="51">
        <f t="shared" si="12"/>
        <v>0.82477237732502673</v>
      </c>
      <c r="BA60" s="51">
        <f t="shared" si="13"/>
        <v>0.82477237732502651</v>
      </c>
      <c r="BB60" s="51">
        <f t="shared" si="14"/>
        <v>0.82477237732502673</v>
      </c>
      <c r="BC60" s="51">
        <f t="shared" si="15"/>
        <v>0.82477237732502662</v>
      </c>
    </row>
    <row r="61" spans="1:55">
      <c r="A61" s="50">
        <v>1879</v>
      </c>
      <c r="B61" s="51">
        <f>Definitive!$G61</f>
        <v>160</v>
      </c>
      <c r="C61" s="51">
        <f>Definitive!$N61</f>
        <v>56.999999999999993</v>
      </c>
      <c r="D61" s="51">
        <f>Definitive!$R61</f>
        <v>50.773741979691167</v>
      </c>
      <c r="E61" s="51">
        <f>Definitive!$V61</f>
        <v>89</v>
      </c>
      <c r="F61" s="51">
        <f>Definitive!$Z61</f>
        <v>55.236909063047662</v>
      </c>
      <c r="G61" s="51">
        <f>Definitive!$AB61</f>
        <v>82.77000000000001</v>
      </c>
      <c r="H61" s="51">
        <f>Definitive!$AF61</f>
        <v>53.933256671045044</v>
      </c>
      <c r="I61" s="51">
        <f>Definitive!$AJ61</f>
        <v>121.70045219396191</v>
      </c>
      <c r="J61" s="51">
        <f>Definitive!$AN61</f>
        <v>45.422923555716451</v>
      </c>
      <c r="K61" s="51">
        <f>Definitive!$AV61</f>
        <v>117.86001258668533</v>
      </c>
      <c r="L61" s="51">
        <f>Definitive!$BC61</f>
        <v>93.5511222572066</v>
      </c>
      <c r="M61" s="51">
        <f>Definitive!$BG61</f>
        <v>60.840564645040928</v>
      </c>
      <c r="N61" s="51">
        <f>Definitive!$BK61</f>
        <v>27.293657454911358</v>
      </c>
      <c r="O61" s="51">
        <f>Definitive!$BO61</f>
        <v>74.163577530752434</v>
      </c>
      <c r="P61" s="51">
        <f>Definitive!$BS61</f>
        <v>59.523502023401512</v>
      </c>
      <c r="Q61" s="51">
        <f>Definitive!$BU61</f>
        <v>47.567018641043624</v>
      </c>
      <c r="R61" s="51">
        <f>Definitive!$BY61</f>
        <v>47.396633395276503</v>
      </c>
      <c r="S61" s="52">
        <f>Definitive!$CB61</f>
        <v>125.69658860776238</v>
      </c>
      <c r="T61" s="51">
        <f>Definitive!$CD61</f>
        <v>89</v>
      </c>
      <c r="U61" s="51">
        <f>Definitive!$CG61</f>
        <v>70.109999999999985</v>
      </c>
      <c r="V61" s="51">
        <f>Definitive!$CI61</f>
        <v>56.999999999999993</v>
      </c>
      <c r="W61" s="51">
        <f>Definitive!$CK61</f>
        <v>56.999999999999993</v>
      </c>
      <c r="X61" s="51">
        <f>Definitive!$CN61</f>
        <v>87.779999999999987</v>
      </c>
      <c r="Y61" s="51">
        <f>Definitive!$CQ61</f>
        <v>113.99999999999999</v>
      </c>
      <c r="Z61" s="51">
        <f>Definitive!$CT61</f>
        <v>72.959999999999994</v>
      </c>
      <c r="AB61" s="53">
        <f t="shared" si="5"/>
        <v>0.46640093324090298</v>
      </c>
      <c r="AC61" s="53">
        <f t="shared" si="6"/>
        <v>0.43392185312518428</v>
      </c>
      <c r="AE61" s="51">
        <f t="shared" si="4"/>
        <v>0.93131548311990686</v>
      </c>
      <c r="AF61" s="51">
        <f t="shared" si="16"/>
        <v>0.82477237732502673</v>
      </c>
      <c r="AG61" s="51">
        <f t="shared" si="17"/>
        <v>0.65563259795359707</v>
      </c>
      <c r="AH61" s="51">
        <f t="shared" si="18"/>
        <v>0.87079385434291057</v>
      </c>
      <c r="AI61" s="51">
        <f t="shared" si="19"/>
        <v>0.75023438301585799</v>
      </c>
      <c r="AJ61" s="51">
        <f t="shared" si="20"/>
        <v>0.87079385434291046</v>
      </c>
      <c r="AK61" s="51">
        <f t="shared" si="21"/>
        <v>0.84943224932388728</v>
      </c>
      <c r="AL61" s="51">
        <f t="shared" si="22"/>
        <v>0.95770945752068115</v>
      </c>
      <c r="AM61" s="51">
        <f t="shared" si="23"/>
        <v>0.80759577607770683</v>
      </c>
      <c r="AN61" s="51">
        <f t="shared" si="24"/>
        <v>0.74294267237659661</v>
      </c>
      <c r="AO61" s="51">
        <f t="shared" si="25"/>
        <v>0.92754658100791032</v>
      </c>
      <c r="AP61" s="51">
        <f t="shared" si="26"/>
        <v>0.69839948802264062</v>
      </c>
      <c r="AQ61" s="51">
        <f t="shared" si="27"/>
        <v>0.9924971723398357</v>
      </c>
      <c r="AR61" s="51">
        <f t="shared" si="28"/>
        <v>0.90307971601584902</v>
      </c>
      <c r="AS61" s="51">
        <f t="shared" si="29"/>
        <v>0.90823131442280924</v>
      </c>
      <c r="AT61" s="51">
        <f t="shared" si="30"/>
        <v>0.83877511533117433</v>
      </c>
      <c r="AU61" s="51">
        <f t="shared" si="7"/>
        <v>0.59506655049998569</v>
      </c>
      <c r="AV61" s="51">
        <f t="shared" si="8"/>
        <v>0.96725677603621052</v>
      </c>
      <c r="AW61" s="51">
        <f t="shared" si="9"/>
        <v>0.87079385434291057</v>
      </c>
      <c r="AX61" s="51">
        <f t="shared" si="10"/>
        <v>0.82477237732502662</v>
      </c>
      <c r="AY61" s="51">
        <f t="shared" si="11"/>
        <v>0.82477237732502673</v>
      </c>
      <c r="AZ61" s="51">
        <f t="shared" si="12"/>
        <v>0.82477237732502673</v>
      </c>
      <c r="BA61" s="51">
        <f t="shared" si="13"/>
        <v>0.82477237732502651</v>
      </c>
      <c r="BB61" s="51">
        <f t="shared" si="14"/>
        <v>0.82477237732502673</v>
      </c>
      <c r="BC61" s="51">
        <f t="shared" si="15"/>
        <v>0.82477237732502662</v>
      </c>
    </row>
    <row r="62" spans="1:55">
      <c r="A62" s="50">
        <v>1880</v>
      </c>
      <c r="B62" s="51">
        <f>Definitive!$G62</f>
        <v>155</v>
      </c>
      <c r="C62" s="51">
        <f>Definitive!$N62</f>
        <v>56.999999999999993</v>
      </c>
      <c r="D62" s="51">
        <f>Definitive!$R62</f>
        <v>51.33020297025174</v>
      </c>
      <c r="E62" s="51">
        <f>Definitive!$V62</f>
        <v>88</v>
      </c>
      <c r="F62" s="51">
        <f>Definitive!$Z62</f>
        <v>55.486035267390825</v>
      </c>
      <c r="G62" s="51">
        <f>Definitive!$AB62</f>
        <v>81.84</v>
      </c>
      <c r="H62" s="51">
        <f>Definitive!$AF62</f>
        <v>53.85780294164028</v>
      </c>
      <c r="I62" s="51">
        <f>Definitive!$AJ62</f>
        <v>119.87872961587338</v>
      </c>
      <c r="J62" s="51">
        <f>Definitive!$AN62</f>
        <v>45.468369198306327</v>
      </c>
      <c r="K62" s="51">
        <f>Definitive!$AV62</f>
        <v>117.50906926419621</v>
      </c>
      <c r="L62" s="51">
        <f>Definitive!$BC62</f>
        <v>92.222901927912574</v>
      </c>
      <c r="M62" s="51">
        <f>Definitive!$BG62</f>
        <v>61.323108644907933</v>
      </c>
      <c r="N62" s="51">
        <f>Definitive!$BK62</f>
        <v>27.054526986555544</v>
      </c>
      <c r="O62" s="51">
        <f>Definitive!$BO62</f>
        <v>73.258266181871733</v>
      </c>
      <c r="P62" s="51">
        <f>Definitive!$BS62</f>
        <v>58.737106863583946</v>
      </c>
      <c r="Q62" s="51">
        <f>Definitive!$BU62</f>
        <v>47.528980243518518</v>
      </c>
      <c r="R62" s="51">
        <f>Definitive!$BY62</f>
        <v>48.137004264356236</v>
      </c>
      <c r="S62" s="52">
        <f>Definitive!$CB62</f>
        <v>121.54958393416295</v>
      </c>
      <c r="T62" s="51">
        <f>Definitive!$CD62</f>
        <v>88</v>
      </c>
      <c r="U62" s="51">
        <f>Definitive!$CG62</f>
        <v>70.109999999999985</v>
      </c>
      <c r="V62" s="51">
        <f>Definitive!$CI62</f>
        <v>56.999999999999993</v>
      </c>
      <c r="W62" s="51">
        <f>Definitive!$CK62</f>
        <v>56.999999999999993</v>
      </c>
      <c r="X62" s="51">
        <f>Definitive!$CN62</f>
        <v>87.779999999999987</v>
      </c>
      <c r="Y62" s="51">
        <f>Definitive!$CQ62</f>
        <v>113.99999999999999</v>
      </c>
      <c r="Z62" s="51">
        <f>Definitive!$CT62</f>
        <v>72.959999999999994</v>
      </c>
      <c r="AB62" s="53">
        <f t="shared" si="5"/>
        <v>0.45505021720388789</v>
      </c>
      <c r="AC62" s="53">
        <f t="shared" si="6"/>
        <v>0.42004871071477967</v>
      </c>
      <c r="AE62" s="51">
        <f t="shared" si="4"/>
        <v>0.90221187427240968</v>
      </c>
      <c r="AF62" s="51">
        <f t="shared" si="16"/>
        <v>0.82477237732502673</v>
      </c>
      <c r="AG62" s="51">
        <f t="shared" si="17"/>
        <v>0.66281808302276901</v>
      </c>
      <c r="AH62" s="51">
        <f t="shared" si="18"/>
        <v>0.86100965373231608</v>
      </c>
      <c r="AI62" s="51">
        <f t="shared" si="19"/>
        <v>0.7536180452695721</v>
      </c>
      <c r="AJ62" s="51">
        <f t="shared" si="20"/>
        <v>0.86100965373231597</v>
      </c>
      <c r="AK62" s="51">
        <f t="shared" si="21"/>
        <v>0.84824387623010056</v>
      </c>
      <c r="AL62" s="51">
        <f t="shared" si="22"/>
        <v>0.94337359507677077</v>
      </c>
      <c r="AM62" s="51">
        <f t="shared" si="23"/>
        <v>0.80840377578630562</v>
      </c>
      <c r="AN62" s="51">
        <f t="shared" si="24"/>
        <v>0.74073046516449381</v>
      </c>
      <c r="AO62" s="51">
        <f t="shared" si="25"/>
        <v>0.9143774581204831</v>
      </c>
      <c r="AP62" s="51">
        <f t="shared" si="26"/>
        <v>0.70393869503726492</v>
      </c>
      <c r="AQ62" s="51">
        <f t="shared" si="27"/>
        <v>0.98380151423481554</v>
      </c>
      <c r="AR62" s="51">
        <f t="shared" si="28"/>
        <v>0.8920558638356586</v>
      </c>
      <c r="AS62" s="51">
        <f t="shared" si="29"/>
        <v>0.89623221011311915</v>
      </c>
      <c r="AT62" s="51">
        <f t="shared" si="30"/>
        <v>0.8381043635753852</v>
      </c>
      <c r="AU62" s="51">
        <f t="shared" si="7"/>
        <v>0.60436193516327408</v>
      </c>
      <c r="AV62" s="51">
        <f t="shared" si="8"/>
        <v>0.93534486486008528</v>
      </c>
      <c r="AW62" s="51">
        <f t="shared" si="9"/>
        <v>0.86100965373231608</v>
      </c>
      <c r="AX62" s="51">
        <f t="shared" si="10"/>
        <v>0.82477237732502662</v>
      </c>
      <c r="AY62" s="51">
        <f t="shared" si="11"/>
        <v>0.82477237732502673</v>
      </c>
      <c r="AZ62" s="51">
        <f t="shared" si="12"/>
        <v>0.82477237732502673</v>
      </c>
      <c r="BA62" s="51">
        <f t="shared" si="13"/>
        <v>0.82477237732502651</v>
      </c>
      <c r="BB62" s="51">
        <f t="shared" si="14"/>
        <v>0.82477237732502673</v>
      </c>
      <c r="BC62" s="51">
        <f t="shared" si="15"/>
        <v>0.82477237732502662</v>
      </c>
    </row>
    <row r="63" spans="1:55">
      <c r="A63" s="50">
        <v>1881</v>
      </c>
      <c r="B63" s="51">
        <f>Definitive!$G63</f>
        <v>153</v>
      </c>
      <c r="C63" s="51">
        <f>Definitive!$N63</f>
        <v>56.000000000000007</v>
      </c>
      <c r="D63" s="51">
        <f>Definitive!$R63</f>
        <v>50.982363219404462</v>
      </c>
      <c r="E63" s="51">
        <f>Definitive!$V63</f>
        <v>87</v>
      </c>
      <c r="F63" s="51">
        <f>Definitive!$Z63</f>
        <v>54.758455503285568</v>
      </c>
      <c r="G63" s="51">
        <f>Definitive!$AB63</f>
        <v>80.910000000000011</v>
      </c>
      <c r="H63" s="51">
        <f>Definitive!$AF63</f>
        <v>52.838902935414133</v>
      </c>
      <c r="I63" s="51">
        <f>Definitive!$AJ63</f>
        <v>119.01195872562749</v>
      </c>
      <c r="J63" s="51">
        <f>Definitive!$AN63</f>
        <v>44.715371531913604</v>
      </c>
      <c r="K63" s="51">
        <f>Definitive!$AV63</f>
        <v>118.0795856904669</v>
      </c>
      <c r="L63" s="51">
        <f>Definitive!$BC63</f>
        <v>90.901799539921669</v>
      </c>
      <c r="M63" s="51">
        <f>Definitive!$BG63</f>
        <v>60.725103000593684</v>
      </c>
      <c r="N63" s="51">
        <f>Definitive!$BK63</f>
        <v>26.347009324916488</v>
      </c>
      <c r="O63" s="51">
        <f>Definitive!$BO63</f>
        <v>72.932505168661152</v>
      </c>
      <c r="P63" s="51">
        <f>Definitive!$BS63</f>
        <v>57.953616522545843</v>
      </c>
      <c r="Q63" s="51">
        <f>Definitive!$BU63</f>
        <v>46.657797312532878</v>
      </c>
      <c r="R63" s="51">
        <f>Definitive!$BY63</f>
        <v>48.031239573580507</v>
      </c>
      <c r="S63" s="52">
        <f>Definitive!$CB63</f>
        <v>119.76543029498771</v>
      </c>
      <c r="T63" s="51">
        <f>Definitive!$CD63</f>
        <v>87</v>
      </c>
      <c r="U63" s="51">
        <f>Definitive!$CG63</f>
        <v>68.88000000000001</v>
      </c>
      <c r="V63" s="51">
        <f>Definitive!$CI63</f>
        <v>56.000000000000007</v>
      </c>
      <c r="W63" s="51">
        <f>Definitive!$CK63</f>
        <v>56.000000000000007</v>
      </c>
      <c r="X63" s="51">
        <f>Definitive!$CN63</f>
        <v>86.240000000000009</v>
      </c>
      <c r="Y63" s="51">
        <f>Definitive!$CQ63</f>
        <v>112.00000000000001</v>
      </c>
      <c r="Z63" s="51">
        <f>Definitive!$CT63</f>
        <v>71.680000000000007</v>
      </c>
      <c r="AB63" s="53">
        <f t="shared" si="5"/>
        <v>0.4577254617757936</v>
      </c>
      <c r="AC63" s="53">
        <f t="shared" si="6"/>
        <v>0.42167689142668069</v>
      </c>
      <c r="AE63" s="51">
        <f t="shared" si="4"/>
        <v>0.89057043073341091</v>
      </c>
      <c r="AF63" s="51">
        <f t="shared" si="16"/>
        <v>0.81030268649476334</v>
      </c>
      <c r="AG63" s="51">
        <f t="shared" si="17"/>
        <v>0.65832648814266836</v>
      </c>
      <c r="AH63" s="51">
        <f t="shared" si="18"/>
        <v>0.8512254531217216</v>
      </c>
      <c r="AI63" s="51">
        <f t="shared" si="19"/>
        <v>0.74373596887034255</v>
      </c>
      <c r="AJ63" s="51">
        <f t="shared" si="20"/>
        <v>0.85122545312172149</v>
      </c>
      <c r="AK63" s="51">
        <f t="shared" si="21"/>
        <v>0.83219651366485325</v>
      </c>
      <c r="AL63" s="51">
        <f t="shared" si="22"/>
        <v>0.93655262880978352</v>
      </c>
      <c r="AM63" s="51">
        <f t="shared" si="23"/>
        <v>0.79501587190052403</v>
      </c>
      <c r="AN63" s="51">
        <f t="shared" si="24"/>
        <v>0.74432677394697033</v>
      </c>
      <c r="AO63" s="51">
        <f t="shared" si="25"/>
        <v>0.9012789086474654</v>
      </c>
      <c r="AP63" s="51">
        <f t="shared" si="26"/>
        <v>0.69707408360145107</v>
      </c>
      <c r="AQ63" s="51">
        <f t="shared" si="27"/>
        <v>0.95807358532982012</v>
      </c>
      <c r="AR63" s="51">
        <f t="shared" si="28"/>
        <v>0.88808911663852852</v>
      </c>
      <c r="AS63" s="51">
        <f t="shared" si="29"/>
        <v>0.88427742858835512</v>
      </c>
      <c r="AT63" s="51">
        <f t="shared" si="30"/>
        <v>0.82274232104490141</v>
      </c>
      <c r="AU63" s="51">
        <f t="shared" si="7"/>
        <v>0.60303405541325616</v>
      </c>
      <c r="AV63" s="51">
        <f t="shared" si="8"/>
        <v>0.92161549705387458</v>
      </c>
      <c r="AW63" s="51">
        <f t="shared" si="9"/>
        <v>0.8512254531217216</v>
      </c>
      <c r="AX63" s="51">
        <f t="shared" si="10"/>
        <v>0.81030268649476322</v>
      </c>
      <c r="AY63" s="51">
        <f t="shared" si="11"/>
        <v>0.81030268649476334</v>
      </c>
      <c r="AZ63" s="51">
        <f t="shared" si="12"/>
        <v>0.81030268649476334</v>
      </c>
      <c r="BA63" s="51">
        <f t="shared" si="13"/>
        <v>0.81030268649476311</v>
      </c>
      <c r="BB63" s="51">
        <f t="shared" si="14"/>
        <v>0.81030268649476334</v>
      </c>
      <c r="BC63" s="51">
        <f t="shared" si="15"/>
        <v>0.81030268649476311</v>
      </c>
    </row>
    <row r="64" spans="1:55">
      <c r="A64" s="50">
        <v>1882</v>
      </c>
      <c r="B64" s="51">
        <f>Definitive!$G64</f>
        <v>152</v>
      </c>
      <c r="C64" s="51">
        <f>Definitive!$N64</f>
        <v>55.000000000000007</v>
      </c>
      <c r="D64" s="51">
        <f>Definitive!$R64</f>
        <v>50.620733644420937</v>
      </c>
      <c r="E64" s="51">
        <f>Definitive!$V64</f>
        <v>86</v>
      </c>
      <c r="F64" s="51">
        <f>Definitive!$Z64</f>
        <v>54.023184104010788</v>
      </c>
      <c r="G64" s="51">
        <f>Definitive!$AB64</f>
        <v>79.98</v>
      </c>
      <c r="H64" s="51">
        <f>Definitive!$AF64</f>
        <v>51.822748439464441</v>
      </c>
      <c r="I64" s="51">
        <f>Definitive!$AJ64</f>
        <v>119.6977722273207</v>
      </c>
      <c r="J64" s="51">
        <f>Definitive!$AN64</f>
        <v>43.960821603075246</v>
      </c>
      <c r="K64" s="51">
        <f>Definitive!$AV64</f>
        <v>120.20575165484364</v>
      </c>
      <c r="L64" s="51">
        <f>Definitive!$BC64</f>
        <v>89.587784367767341</v>
      </c>
      <c r="M64" s="51">
        <f>Definitive!$BG64</f>
        <v>60.11375389739333</v>
      </c>
      <c r="N64" s="51">
        <f>Definitive!$BK64</f>
        <v>25.649812584365289</v>
      </c>
      <c r="O64" s="51">
        <f>Definitive!$BO64</f>
        <v>73.558458678360452</v>
      </c>
      <c r="P64" s="51">
        <f>Definitive!$BS64</f>
        <v>57.173022531920459</v>
      </c>
      <c r="Q64" s="51">
        <f>Definitive!$BU64</f>
        <v>45.787977322604526</v>
      </c>
      <c r="R64" s="51">
        <f>Definitive!$BY64</f>
        <v>47.910424832568353</v>
      </c>
      <c r="S64" s="52">
        <f>Definitive!$CB64</f>
        <v>118.76867357164915</v>
      </c>
      <c r="T64" s="51">
        <f>Definitive!$CD64</f>
        <v>86</v>
      </c>
      <c r="U64" s="51">
        <f>Definitive!$CG64</f>
        <v>67.650000000000006</v>
      </c>
      <c r="V64" s="51">
        <f>Definitive!$CI64</f>
        <v>55.000000000000007</v>
      </c>
      <c r="W64" s="51">
        <f>Definitive!$CK64</f>
        <v>55.000000000000007</v>
      </c>
      <c r="X64" s="51">
        <f>Definitive!$CN64</f>
        <v>84.700000000000017</v>
      </c>
      <c r="Y64" s="51">
        <f>Definitive!$CQ64</f>
        <v>110.00000000000001</v>
      </c>
      <c r="Z64" s="51">
        <f>Definitive!$CT64</f>
        <v>70.400000000000006</v>
      </c>
      <c r="AB64" s="53">
        <f t="shared" si="5"/>
        <v>0.4648200453282697</v>
      </c>
      <c r="AC64" s="53">
        <f t="shared" si="6"/>
        <v>0.427209051265101</v>
      </c>
      <c r="AE64" s="51">
        <f t="shared" si="4"/>
        <v>0.88474970896391147</v>
      </c>
      <c r="AF64" s="51">
        <f t="shared" si="16"/>
        <v>0.79583299566449972</v>
      </c>
      <c r="AG64" s="51">
        <f t="shared" si="17"/>
        <v>0.65365682763511423</v>
      </c>
      <c r="AH64" s="51">
        <f t="shared" si="18"/>
        <v>0.84144125251112711</v>
      </c>
      <c r="AI64" s="51">
        <f t="shared" si="19"/>
        <v>0.73374942375148933</v>
      </c>
      <c r="AJ64" s="51">
        <f t="shared" si="20"/>
        <v>0.84144125251112689</v>
      </c>
      <c r="AK64" s="51">
        <f t="shared" si="21"/>
        <v>0.81619239204431471</v>
      </c>
      <c r="AL64" s="51">
        <f t="shared" si="22"/>
        <v>0.94194956912369587</v>
      </c>
      <c r="AM64" s="51">
        <f t="shared" si="23"/>
        <v>0.78160036960195167</v>
      </c>
      <c r="AN64" s="51">
        <f t="shared" si="24"/>
        <v>0.75772927907845777</v>
      </c>
      <c r="AO64" s="51">
        <f t="shared" si="25"/>
        <v>0.88825062795005905</v>
      </c>
      <c r="AP64" s="51">
        <f t="shared" si="26"/>
        <v>0.69005630026611786</v>
      </c>
      <c r="AQ64" s="51">
        <f t="shared" si="27"/>
        <v>0.93272096284949735</v>
      </c>
      <c r="AR64" s="51">
        <f t="shared" si="28"/>
        <v>0.89571126671002377</v>
      </c>
      <c r="AS64" s="51">
        <f t="shared" si="29"/>
        <v>0.87236684063508729</v>
      </c>
      <c r="AT64" s="51">
        <f t="shared" si="30"/>
        <v>0.807404311995497</v>
      </c>
      <c r="AU64" s="51">
        <f t="shared" si="7"/>
        <v>0.60151722170517219</v>
      </c>
      <c r="AV64" s="51">
        <f t="shared" si="8"/>
        <v>0.91394528336400727</v>
      </c>
      <c r="AW64" s="51">
        <f t="shared" si="9"/>
        <v>0.84144125251112711</v>
      </c>
      <c r="AX64" s="51">
        <f t="shared" si="10"/>
        <v>0.79583299566449961</v>
      </c>
      <c r="AY64" s="51">
        <f t="shared" si="11"/>
        <v>0.79583299566449972</v>
      </c>
      <c r="AZ64" s="51">
        <f t="shared" si="12"/>
        <v>0.79583299566449972</v>
      </c>
      <c r="BA64" s="51">
        <f t="shared" si="13"/>
        <v>0.79583299566449961</v>
      </c>
      <c r="BB64" s="51">
        <f t="shared" si="14"/>
        <v>0.79583299566449972</v>
      </c>
      <c r="BC64" s="51">
        <f t="shared" si="15"/>
        <v>0.7958329956644995</v>
      </c>
    </row>
    <row r="65" spans="1:55">
      <c r="A65" s="50">
        <v>1883</v>
      </c>
      <c r="B65" s="51">
        <f>Definitive!$G65</f>
        <v>155</v>
      </c>
      <c r="C65" s="51">
        <f>Definitive!$N65</f>
        <v>54</v>
      </c>
      <c r="D65" s="51">
        <f>Definitive!$R65</f>
        <v>50.245053762978017</v>
      </c>
      <c r="E65" s="51">
        <f>Definitive!$V65</f>
        <v>84</v>
      </c>
      <c r="F65" s="51">
        <f>Definitive!$Z65</f>
        <v>53.280166488825778</v>
      </c>
      <c r="G65" s="51">
        <f>Definitive!$AB65</f>
        <v>78.12</v>
      </c>
      <c r="H65" s="51">
        <f>Definitive!$AF65</f>
        <v>50.809333765991575</v>
      </c>
      <c r="I65" s="51">
        <f>Definitive!$AJ65</f>
        <v>120.98805226919899</v>
      </c>
      <c r="J65" s="51">
        <f>Definitive!$AN65</f>
        <v>43.204717059464706</v>
      </c>
      <c r="K65" s="51">
        <f>Definitive!$AV65</f>
        <v>122.98060619343711</v>
      </c>
      <c r="L65" s="51">
        <f>Definitive!$BC65</f>
        <v>87.242227855528739</v>
      </c>
      <c r="M65" s="51">
        <f>Definitive!$BG65</f>
        <v>59.488887291429648</v>
      </c>
      <c r="N65" s="51">
        <f>Definitive!$BK65</f>
        <v>24.962810224083597</v>
      </c>
      <c r="O65" s="51">
        <f>Definitive!$BO65</f>
        <v>74.559856392803923</v>
      </c>
      <c r="P65" s="51">
        <f>Definitive!$BS65</f>
        <v>55.731842134460031</v>
      </c>
      <c r="Q65" s="51">
        <f>Definitive!$BU65</f>
        <v>44.919518651011025</v>
      </c>
      <c r="R65" s="51">
        <f>Definitive!$BY65</f>
        <v>47.774115662640078</v>
      </c>
      <c r="S65" s="52">
        <f>Definitive!$CB65</f>
        <v>120.89498518820672</v>
      </c>
      <c r="T65" s="51">
        <f>Definitive!$CD65</f>
        <v>84</v>
      </c>
      <c r="U65" s="51">
        <f>Definitive!$CG65</f>
        <v>66.42</v>
      </c>
      <c r="V65" s="51">
        <f>Definitive!$CI65</f>
        <v>54</v>
      </c>
      <c r="W65" s="51">
        <f>Definitive!$CK65</f>
        <v>54</v>
      </c>
      <c r="X65" s="51">
        <f>Definitive!$CN65</f>
        <v>83.16</v>
      </c>
      <c r="Y65" s="51">
        <f>Definitive!$CQ65</f>
        <v>108</v>
      </c>
      <c r="Z65" s="51">
        <f>Definitive!$CT65</f>
        <v>69.12</v>
      </c>
      <c r="AB65" s="53">
        <f t="shared" si="5"/>
        <v>0.48101915644258525</v>
      </c>
      <c r="AC65" s="53">
        <f t="shared" si="6"/>
        <v>0.44336056893563291</v>
      </c>
      <c r="AE65" s="51">
        <f t="shared" si="4"/>
        <v>0.90221187427240968</v>
      </c>
      <c r="AF65" s="51">
        <f t="shared" si="16"/>
        <v>0.78136330483423599</v>
      </c>
      <c r="AG65" s="51">
        <f t="shared" si="17"/>
        <v>0.64880573793666663</v>
      </c>
      <c r="AH65" s="51">
        <f t="shared" si="18"/>
        <v>0.82187285128993803</v>
      </c>
      <c r="AI65" s="51">
        <f t="shared" si="19"/>
        <v>0.72365766859078728</v>
      </c>
      <c r="AJ65" s="51">
        <f t="shared" si="20"/>
        <v>0.82187285128993792</v>
      </c>
      <c r="AK65" s="51">
        <f t="shared" si="21"/>
        <v>0.80023142178738527</v>
      </c>
      <c r="AL65" s="51">
        <f t="shared" si="22"/>
        <v>0.95210329802675353</v>
      </c>
      <c r="AM65" s="51">
        <f t="shared" si="23"/>
        <v>0.76815722706745515</v>
      </c>
      <c r="AN65" s="51">
        <f t="shared" si="24"/>
        <v>0.77522085914122674</v>
      </c>
      <c r="AO65" s="51">
        <f t="shared" si="25"/>
        <v>0.86499475596269593</v>
      </c>
      <c r="AP65" s="51">
        <f t="shared" si="26"/>
        <v>0.68288334715114296</v>
      </c>
      <c r="AQ65" s="51">
        <f t="shared" si="27"/>
        <v>0.90773904530705096</v>
      </c>
      <c r="AR65" s="51">
        <f t="shared" si="28"/>
        <v>0.90790514939055578</v>
      </c>
      <c r="AS65" s="51">
        <f t="shared" si="29"/>
        <v>0.8503767842336466</v>
      </c>
      <c r="AT65" s="51">
        <f t="shared" si="30"/>
        <v>0.79209030781282463</v>
      </c>
      <c r="AU65" s="51">
        <f t="shared" si="7"/>
        <v>0.59980585484765148</v>
      </c>
      <c r="AV65" s="51">
        <f t="shared" si="8"/>
        <v>0.93030761540388263</v>
      </c>
      <c r="AW65" s="51">
        <f t="shared" si="9"/>
        <v>0.82187285128993803</v>
      </c>
      <c r="AX65" s="51">
        <f t="shared" si="10"/>
        <v>0.78136330483423588</v>
      </c>
      <c r="AY65" s="51">
        <f t="shared" si="11"/>
        <v>0.78136330483423599</v>
      </c>
      <c r="AZ65" s="51">
        <f t="shared" si="12"/>
        <v>0.78136330483423599</v>
      </c>
      <c r="BA65" s="51">
        <f t="shared" si="13"/>
        <v>0.78136330483423577</v>
      </c>
      <c r="BB65" s="51">
        <f t="shared" si="14"/>
        <v>0.78136330483423599</v>
      </c>
      <c r="BC65" s="51">
        <f t="shared" si="15"/>
        <v>0.78136330483423588</v>
      </c>
    </row>
    <row r="66" spans="1:55">
      <c r="A66" s="50">
        <v>1884</v>
      </c>
      <c r="B66" s="51">
        <f>Definitive!$G66</f>
        <v>157</v>
      </c>
      <c r="C66" s="51">
        <f>Definitive!$N66</f>
        <v>54</v>
      </c>
      <c r="D66" s="51">
        <f>Definitive!$R66</f>
        <v>50.795720530830174</v>
      </c>
      <c r="E66" s="51">
        <f>Definitive!$V66</f>
        <v>84</v>
      </c>
      <c r="F66" s="51">
        <f>Definitive!$Z66</f>
        <v>53.520467509814907</v>
      </c>
      <c r="G66" s="51">
        <f>Definitive!$AB66</f>
        <v>78.12</v>
      </c>
      <c r="H66" s="51">
        <f>Definitive!$AF66</f>
        <v>50.738250468637609</v>
      </c>
      <c r="I66" s="51">
        <f>Definitive!$AJ66</f>
        <v>122.93533745082196</v>
      </c>
      <c r="J66" s="51">
        <f>Definitive!$AN66</f>
        <v>43.247943386085289</v>
      </c>
      <c r="K66" s="51">
        <f>Definitive!$AV66</f>
        <v>126.48116147450862</v>
      </c>
      <c r="L66" s="51">
        <f>Definitive!$BC66</f>
        <v>86.980893369691728</v>
      </c>
      <c r="M66" s="51">
        <f>Definitive!$BG66</f>
        <v>59.960710749819967</v>
      </c>
      <c r="N66" s="51">
        <f>Definitive!$BK66</f>
        <v>24.744101225107407</v>
      </c>
      <c r="O66" s="51">
        <f>Definitive!$BO66</f>
        <v>75.972311423108422</v>
      </c>
      <c r="P66" s="51">
        <f>Definitive!$BS66</f>
        <v>55.620489839603401</v>
      </c>
      <c r="Q66" s="51">
        <f>Definitive!$BU66</f>
        <v>44.883597406503824</v>
      </c>
      <c r="R66" s="51">
        <f>Definitive!$BY66</f>
        <v>48.52038308711478</v>
      </c>
      <c r="S66" s="52">
        <f>Definitive!$CB66</f>
        <v>122.23469988209061</v>
      </c>
      <c r="T66" s="51">
        <f>Definitive!$CD66</f>
        <v>84</v>
      </c>
      <c r="U66" s="51">
        <f>Definitive!$CG66</f>
        <v>66.42</v>
      </c>
      <c r="V66" s="51">
        <f>Definitive!$CI66</f>
        <v>54</v>
      </c>
      <c r="W66" s="51">
        <f>Definitive!$CK66</f>
        <v>54</v>
      </c>
      <c r="X66" s="51">
        <f>Definitive!$CN66</f>
        <v>83.16</v>
      </c>
      <c r="Y66" s="51">
        <f>Definitive!$CQ66</f>
        <v>108</v>
      </c>
      <c r="Z66" s="51">
        <f>Definitive!$CT66</f>
        <v>69.12</v>
      </c>
      <c r="AB66" s="53">
        <f t="shared" si="5"/>
        <v>0.48786928267080626</v>
      </c>
      <c r="AC66" s="53">
        <f t="shared" si="6"/>
        <v>0.44939205164620405</v>
      </c>
      <c r="AE66" s="51">
        <f t="shared" si="4"/>
        <v>0.91385331781140855</v>
      </c>
      <c r="AF66" s="51">
        <f t="shared" si="16"/>
        <v>0.78136330483423599</v>
      </c>
      <c r="AG66" s="51">
        <f t="shared" si="17"/>
        <v>0.65591640320451361</v>
      </c>
      <c r="AH66" s="51">
        <f t="shared" si="18"/>
        <v>0.82187285128993803</v>
      </c>
      <c r="AI66" s="51">
        <f t="shared" si="19"/>
        <v>0.72692146613626696</v>
      </c>
      <c r="AJ66" s="51">
        <f t="shared" si="20"/>
        <v>0.82187285128993792</v>
      </c>
      <c r="AK66" s="51">
        <f t="shared" si="21"/>
        <v>0.79911188165783198</v>
      </c>
      <c r="AL66" s="51">
        <f t="shared" si="22"/>
        <v>0.96742726273937374</v>
      </c>
      <c r="AM66" s="51">
        <f t="shared" si="23"/>
        <v>0.76892576850119443</v>
      </c>
      <c r="AN66" s="51">
        <f t="shared" si="24"/>
        <v>0.7972869682332181</v>
      </c>
      <c r="AO66" s="51">
        <f t="shared" si="25"/>
        <v>0.86240366028165072</v>
      </c>
      <c r="AP66" s="51">
        <f t="shared" si="26"/>
        <v>0.68829949119417377</v>
      </c>
      <c r="AQ66" s="51">
        <f t="shared" si="27"/>
        <v>0.89978598649081365</v>
      </c>
      <c r="AR66" s="51">
        <f t="shared" si="28"/>
        <v>0.92510442065175702</v>
      </c>
      <c r="AS66" s="51">
        <f t="shared" si="29"/>
        <v>0.84867773028547877</v>
      </c>
      <c r="AT66" s="51">
        <f t="shared" si="30"/>
        <v>0.79145688896789479</v>
      </c>
      <c r="AU66" s="51">
        <f t="shared" si="7"/>
        <v>0.60917527099012647</v>
      </c>
      <c r="AV66" s="51">
        <f t="shared" si="8"/>
        <v>0.94061694941181007</v>
      </c>
      <c r="AW66" s="51">
        <f t="shared" si="9"/>
        <v>0.82187285128993803</v>
      </c>
      <c r="AX66" s="51">
        <f t="shared" si="10"/>
        <v>0.78136330483423588</v>
      </c>
      <c r="AY66" s="51">
        <f t="shared" si="11"/>
        <v>0.78136330483423599</v>
      </c>
      <c r="AZ66" s="51">
        <f t="shared" si="12"/>
        <v>0.78136330483423599</v>
      </c>
      <c r="BA66" s="51">
        <f t="shared" si="13"/>
        <v>0.78136330483423577</v>
      </c>
      <c r="BB66" s="51">
        <f t="shared" si="14"/>
        <v>0.78136330483423599</v>
      </c>
      <c r="BC66" s="51">
        <f t="shared" si="15"/>
        <v>0.78136330483423588</v>
      </c>
    </row>
    <row r="67" spans="1:55">
      <c r="A67" s="50">
        <v>1885</v>
      </c>
      <c r="B67" s="51">
        <f>Definitive!$G67</f>
        <v>158</v>
      </c>
      <c r="C67" s="51">
        <f>Definitive!$N67</f>
        <v>54</v>
      </c>
      <c r="D67" s="51">
        <f>Definitive!$R67</f>
        <v>51.352422397990765</v>
      </c>
      <c r="E67" s="51">
        <f>Definitive!$V67</f>
        <v>84</v>
      </c>
      <c r="F67" s="51">
        <f>Definitive!$Z67</f>
        <v>53.761852322099969</v>
      </c>
      <c r="G67" s="51">
        <f>Definitive!$AB67</f>
        <v>78.12</v>
      </c>
      <c r="H67" s="51">
        <f>Definitive!$AF67</f>
        <v>50.667266618270794</v>
      </c>
      <c r="I67" s="51">
        <f>Definitive!$AJ67</f>
        <v>123.53045692393673</v>
      </c>
      <c r="J67" s="51">
        <f>Definitive!$AN67</f>
        <v>43.291212960652857</v>
      </c>
      <c r="K67" s="51">
        <f>Definitive!$AV67</f>
        <v>128.64061819048192</v>
      </c>
      <c r="L67" s="51">
        <f>Definitive!$BC67</f>
        <v>86.720341712482181</v>
      </c>
      <c r="M67" s="51">
        <f>Definitive!$BG67</f>
        <v>60.436276375630499</v>
      </c>
      <c r="N67" s="51">
        <f>Definitive!$BK67</f>
        <v>24.527308421695892</v>
      </c>
      <c r="O67" s="51">
        <f>Definitive!$BO67</f>
        <v>76.554138672595414</v>
      </c>
      <c r="P67" s="51">
        <f>Definitive!$BS67</f>
        <v>55.509360026780278</v>
      </c>
      <c r="Q67" s="51">
        <f>Definitive!$BU67</f>
        <v>44.847704887500491</v>
      </c>
      <c r="R67" s="51">
        <f>Definitive!$BY67</f>
        <v>49.27830776701132</v>
      </c>
      <c r="S67" s="52">
        <f>Definitive!$CB67</f>
        <v>122.79204013473733</v>
      </c>
      <c r="T67" s="51">
        <f>Definitive!$CD67</f>
        <v>84</v>
      </c>
      <c r="U67" s="51">
        <f>Definitive!$CG67</f>
        <v>66.42</v>
      </c>
      <c r="V67" s="51">
        <f>Definitive!$CI67</f>
        <v>54</v>
      </c>
      <c r="W67" s="51">
        <f>Definitive!$CK67</f>
        <v>54</v>
      </c>
      <c r="X67" s="51">
        <f>Definitive!$CN67</f>
        <v>83.16</v>
      </c>
      <c r="Y67" s="51">
        <f>Definitive!$CQ67</f>
        <v>108</v>
      </c>
      <c r="Z67" s="51">
        <f>Definitive!$CT67</f>
        <v>69.12</v>
      </c>
      <c r="AB67" s="53">
        <f t="shared" si="5"/>
        <v>0.49078064609750588</v>
      </c>
      <c r="AC67" s="53">
        <f t="shared" si="6"/>
        <v>0.451891279571348</v>
      </c>
      <c r="AE67" s="51">
        <f t="shared" si="4"/>
        <v>0.91967403958090799</v>
      </c>
      <c r="AF67" s="51">
        <f t="shared" si="16"/>
        <v>0.78136330483423599</v>
      </c>
      <c r="AG67" s="51">
        <f t="shared" si="17"/>
        <v>0.66310499867179495</v>
      </c>
      <c r="AH67" s="51">
        <f t="shared" si="18"/>
        <v>0.82187285128993803</v>
      </c>
      <c r="AI67" s="51">
        <f t="shared" si="19"/>
        <v>0.73019998386627571</v>
      </c>
      <c r="AJ67" s="51">
        <f t="shared" si="20"/>
        <v>0.82187285128993792</v>
      </c>
      <c r="AK67" s="51">
        <f t="shared" si="21"/>
        <v>0.7979939077878222</v>
      </c>
      <c r="AL67" s="51">
        <f t="shared" si="22"/>
        <v>0.97211049552513507</v>
      </c>
      <c r="AM67" s="51">
        <f t="shared" si="23"/>
        <v>0.76969507886076616</v>
      </c>
      <c r="AN67" s="51">
        <f t="shared" si="24"/>
        <v>0.8108993250303701</v>
      </c>
      <c r="AO67" s="51">
        <f t="shared" si="25"/>
        <v>0.85982032623936944</v>
      </c>
      <c r="AP67" s="51">
        <f t="shared" si="26"/>
        <v>0.69375859223186132</v>
      </c>
      <c r="AQ67" s="51">
        <f t="shared" si="27"/>
        <v>0.89190260755103601</v>
      </c>
      <c r="AR67" s="51">
        <f t="shared" si="28"/>
        <v>0.93218925130220831</v>
      </c>
      <c r="AS67" s="51">
        <f t="shared" si="29"/>
        <v>0.84698207104936352</v>
      </c>
      <c r="AT67" s="51">
        <f t="shared" si="30"/>
        <v>0.79082397665540083</v>
      </c>
      <c r="AU67" s="51">
        <f t="shared" si="7"/>
        <v>0.61869104442161638</v>
      </c>
      <c r="AV67" s="51">
        <f t="shared" si="8"/>
        <v>0.94490577810558252</v>
      </c>
      <c r="AW67" s="51">
        <f t="shared" si="9"/>
        <v>0.82187285128993803</v>
      </c>
      <c r="AX67" s="51">
        <f t="shared" si="10"/>
        <v>0.78136330483423588</v>
      </c>
      <c r="AY67" s="51">
        <f t="shared" si="11"/>
        <v>0.78136330483423599</v>
      </c>
      <c r="AZ67" s="51">
        <f t="shared" si="12"/>
        <v>0.78136330483423599</v>
      </c>
      <c r="BA67" s="51">
        <f t="shared" si="13"/>
        <v>0.78136330483423577</v>
      </c>
      <c r="BB67" s="51">
        <f t="shared" si="14"/>
        <v>0.78136330483423599</v>
      </c>
      <c r="BC67" s="51">
        <f t="shared" si="15"/>
        <v>0.78136330483423588</v>
      </c>
    </row>
    <row r="68" spans="1:55">
      <c r="A68" s="50">
        <v>1886</v>
      </c>
      <c r="B68" s="51">
        <f>Definitive!$G68</f>
        <v>157</v>
      </c>
      <c r="C68" s="51">
        <f>Definitive!$N68</f>
        <v>55.000000000000007</v>
      </c>
      <c r="D68" s="51">
        <f>Definitive!$R68</f>
        <v>52.876618571805395</v>
      </c>
      <c r="E68" s="51">
        <f>Definitive!$V68</f>
        <v>85</v>
      </c>
      <c r="F68" s="51">
        <f>Definitive!$Z68</f>
        <v>55.004405921393413</v>
      </c>
      <c r="G68" s="51">
        <f>Definitive!$AB68</f>
        <v>79.05</v>
      </c>
      <c r="H68" s="51">
        <f>Definitive!$AF68</f>
        <v>51.533352114202849</v>
      </c>
      <c r="I68" s="51">
        <f>Definitive!$AJ68</f>
        <v>123.0319179032017</v>
      </c>
      <c r="J68" s="51">
        <f>Definitive!$AN68</f>
        <v>44.137017045445099</v>
      </c>
      <c r="K68" s="51">
        <f>Definitive!$AV68</f>
        <v>129.68114248608325</v>
      </c>
      <c r="L68" s="51">
        <f>Definitive!$BC68</f>
        <v>87.489863045349281</v>
      </c>
      <c r="M68" s="51">
        <f>Definitive!$BG68</f>
        <v>62.043680772197199</v>
      </c>
      <c r="N68" s="51">
        <f>Definitive!$BK68</f>
        <v>24.762644933182056</v>
      </c>
      <c r="O68" s="51">
        <f>Definitive!$BO68</f>
        <v>76.45897037805311</v>
      </c>
      <c r="P68" s="51">
        <f>Definitive!$BS68</f>
        <v>56.057957635417374</v>
      </c>
      <c r="Q68" s="51">
        <f>Definitive!$BU68</f>
        <v>45.641689979752591</v>
      </c>
      <c r="R68" s="51">
        <f>Definitive!$BY68</f>
        <v>50.974887941775627</v>
      </c>
      <c r="S68" s="52">
        <f>Definitive!$CB68</f>
        <v>121.79544609372812</v>
      </c>
      <c r="T68" s="51">
        <f>Definitive!$CD68</f>
        <v>85</v>
      </c>
      <c r="U68" s="51">
        <f>Definitive!$CG68</f>
        <v>67.650000000000006</v>
      </c>
      <c r="V68" s="51">
        <f>Definitive!$CI68</f>
        <v>55.000000000000007</v>
      </c>
      <c r="W68" s="51">
        <f>Definitive!$CK68</f>
        <v>55.000000000000007</v>
      </c>
      <c r="X68" s="51">
        <f>Definitive!$CN68</f>
        <v>84.700000000000017</v>
      </c>
      <c r="Y68" s="51">
        <f>Definitive!$CQ68</f>
        <v>110.00000000000001</v>
      </c>
      <c r="Z68" s="51">
        <f>Definitive!$CT68</f>
        <v>70.400000000000006</v>
      </c>
      <c r="AB68" s="53">
        <f t="shared" si="5"/>
        <v>0.48010155125504184</v>
      </c>
      <c r="AC68" s="53">
        <f t="shared" si="6"/>
        <v>0.44017772080113715</v>
      </c>
      <c r="AE68" s="51">
        <f t="shared" si="4"/>
        <v>0.91385331781140855</v>
      </c>
      <c r="AF68" s="51">
        <f t="shared" si="16"/>
        <v>0.79583299566449972</v>
      </c>
      <c r="AG68" s="51">
        <f t="shared" si="17"/>
        <v>0.68278668172814183</v>
      </c>
      <c r="AH68" s="51">
        <f t="shared" si="18"/>
        <v>0.83165705190053263</v>
      </c>
      <c r="AI68" s="51">
        <f t="shared" si="19"/>
        <v>0.74707649721111236</v>
      </c>
      <c r="AJ68" s="51">
        <f t="shared" si="20"/>
        <v>0.83165705190053241</v>
      </c>
      <c r="AK68" s="51">
        <f t="shared" si="21"/>
        <v>0.81163448868957455</v>
      </c>
      <c r="AL68" s="51">
        <f t="shared" si="22"/>
        <v>0.96818729288707017</v>
      </c>
      <c r="AM68" s="51">
        <f t="shared" si="23"/>
        <v>0.78473303222873081</v>
      </c>
      <c r="AN68" s="51">
        <f t="shared" si="24"/>
        <v>0.81745837660249054</v>
      </c>
      <c r="AO68" s="51">
        <f t="shared" si="25"/>
        <v>0.86745002499756418</v>
      </c>
      <c r="AP68" s="51">
        <f t="shared" si="26"/>
        <v>0.71221026857900105</v>
      </c>
      <c r="AQ68" s="51">
        <f t="shared" si="27"/>
        <v>0.90046030351333761</v>
      </c>
      <c r="AR68" s="51">
        <f t="shared" si="28"/>
        <v>0.93103040002681858</v>
      </c>
      <c r="AS68" s="51">
        <f t="shared" si="29"/>
        <v>0.85535277354912231</v>
      </c>
      <c r="AT68" s="51">
        <f t="shared" si="30"/>
        <v>0.80482474770120993</v>
      </c>
      <c r="AU68" s="51">
        <f t="shared" si="7"/>
        <v>0.63999167359972742</v>
      </c>
      <c r="AV68" s="51">
        <f t="shared" si="8"/>
        <v>0.93723681628410038</v>
      </c>
      <c r="AW68" s="51">
        <f t="shared" si="9"/>
        <v>0.83165705190053263</v>
      </c>
      <c r="AX68" s="51">
        <f t="shared" si="10"/>
        <v>0.79583299566449961</v>
      </c>
      <c r="AY68" s="51">
        <f t="shared" si="11"/>
        <v>0.79583299566449972</v>
      </c>
      <c r="AZ68" s="51">
        <f t="shared" si="12"/>
        <v>0.79583299566449972</v>
      </c>
      <c r="BA68" s="51">
        <f t="shared" si="13"/>
        <v>0.79583299566449961</v>
      </c>
      <c r="BB68" s="51">
        <f t="shared" si="14"/>
        <v>0.79583299566449972</v>
      </c>
      <c r="BC68" s="51">
        <f t="shared" si="15"/>
        <v>0.7958329956644995</v>
      </c>
    </row>
    <row r="69" spans="1:55">
      <c r="A69" s="50">
        <v>1887</v>
      </c>
      <c r="B69" s="51">
        <f>Definitive!$G69</f>
        <v>160</v>
      </c>
      <c r="C69" s="51">
        <f>Definitive!$N69</f>
        <v>56.000000000000007</v>
      </c>
      <c r="D69" s="51">
        <f>Definitive!$R69</f>
        <v>54.428055862701342</v>
      </c>
      <c r="E69" s="51">
        <f>Definitive!$V69</f>
        <v>85</v>
      </c>
      <c r="F69" s="51">
        <f>Definitive!$Z69</f>
        <v>56.257074113132802</v>
      </c>
      <c r="G69" s="51">
        <f>Definitive!$AB69</f>
        <v>79.05</v>
      </c>
      <c r="H69" s="51">
        <f>Definitive!$AF69</f>
        <v>52.396915098556882</v>
      </c>
      <c r="I69" s="51">
        <f>Definitive!$AJ69</f>
        <v>122.20265391989443</v>
      </c>
      <c r="J69" s="51">
        <f>Definitive!$AN69</f>
        <v>44.984470249963564</v>
      </c>
      <c r="K69" s="51">
        <f>Definitive!$AV69</f>
        <v>130.37509407752174</v>
      </c>
      <c r="L69" s="51">
        <f>Definitive!$BC69</f>
        <v>87.227786767187666</v>
      </c>
      <c r="M69" s="51">
        <f>Definitive!$BG69</f>
        <v>63.672780977799043</v>
      </c>
      <c r="N69" s="51">
        <f>Definitive!$BK69</f>
        <v>24.991974927614869</v>
      </c>
      <c r="O69" s="51">
        <f>Definitive!$BO69</f>
        <v>76.156559094752353</v>
      </c>
      <c r="P69" s="51">
        <f>Definitive!$BS69</f>
        <v>55.945953761355227</v>
      </c>
      <c r="Q69" s="51">
        <f>Definitive!$BU69</f>
        <v>46.434376524292254</v>
      </c>
      <c r="R69" s="51">
        <f>Definitive!$BY69</f>
        <v>52.712447529498633</v>
      </c>
      <c r="S69" s="52">
        <f>Definitive!$CB69</f>
        <v>123.89952762400014</v>
      </c>
      <c r="T69" s="51">
        <f>Definitive!$CD69</f>
        <v>85</v>
      </c>
      <c r="U69" s="51">
        <f>Definitive!$CG69</f>
        <v>68.88000000000001</v>
      </c>
      <c r="V69" s="51">
        <f>Definitive!$CI69</f>
        <v>56.000000000000007</v>
      </c>
      <c r="W69" s="51">
        <f>Definitive!$CK69</f>
        <v>56.000000000000007</v>
      </c>
      <c r="X69" s="51">
        <f>Definitive!$CN69</f>
        <v>86.240000000000009</v>
      </c>
      <c r="Y69" s="51">
        <f>Definitive!$CQ69</f>
        <v>112.00000000000001</v>
      </c>
      <c r="Z69" s="51">
        <f>Definitive!$CT69</f>
        <v>71.680000000000007</v>
      </c>
      <c r="AB69" s="53">
        <f t="shared" si="5"/>
        <v>0.47677159328753194</v>
      </c>
      <c r="AC69" s="53">
        <f t="shared" si="6"/>
        <v>0.43775760964375748</v>
      </c>
      <c r="AE69" s="51">
        <f t="shared" si="4"/>
        <v>0.93131548311990686</v>
      </c>
      <c r="AF69" s="51">
        <f t="shared" si="16"/>
        <v>0.81030268649476334</v>
      </c>
      <c r="AG69" s="51">
        <f t="shared" si="17"/>
        <v>0.70282012464434562</v>
      </c>
      <c r="AH69" s="51">
        <f t="shared" si="18"/>
        <v>0.83165705190053263</v>
      </c>
      <c r="AI69" s="51">
        <f t="shared" si="19"/>
        <v>0.76409038817449892</v>
      </c>
      <c r="AJ69" s="51">
        <f t="shared" si="20"/>
        <v>0.83165705190053241</v>
      </c>
      <c r="AK69" s="51">
        <f t="shared" si="21"/>
        <v>0.82523534080771677</v>
      </c>
      <c r="AL69" s="51">
        <f t="shared" si="22"/>
        <v>0.96166148344859015</v>
      </c>
      <c r="AM69" s="51">
        <f t="shared" si="23"/>
        <v>0.79980030608117525</v>
      </c>
      <c r="AN69" s="51">
        <f t="shared" si="24"/>
        <v>0.82183277160320467</v>
      </c>
      <c r="AO69" s="51">
        <f t="shared" si="25"/>
        <v>0.86485157454708483</v>
      </c>
      <c r="AP69" s="51">
        <f t="shared" si="26"/>
        <v>0.73091099491459477</v>
      </c>
      <c r="AQ69" s="51">
        <f t="shared" si="27"/>
        <v>0.90879958055538612</v>
      </c>
      <c r="AR69" s="51">
        <f t="shared" si="28"/>
        <v>0.92734797928963142</v>
      </c>
      <c r="AS69" s="51">
        <f t="shared" si="29"/>
        <v>0.85364377756767085</v>
      </c>
      <c r="AT69" s="51">
        <f t="shared" si="30"/>
        <v>0.81880262074881827</v>
      </c>
      <c r="AU69" s="51">
        <f t="shared" si="7"/>
        <v>0.66180680087958077</v>
      </c>
      <c r="AV69" s="51">
        <f t="shared" si="8"/>
        <v>0.95342808400290124</v>
      </c>
      <c r="AW69" s="51">
        <f t="shared" si="9"/>
        <v>0.83165705190053263</v>
      </c>
      <c r="AX69" s="51">
        <f t="shared" si="10"/>
        <v>0.81030268649476322</v>
      </c>
      <c r="AY69" s="51">
        <f t="shared" si="11"/>
        <v>0.81030268649476334</v>
      </c>
      <c r="AZ69" s="51">
        <f t="shared" si="12"/>
        <v>0.81030268649476334</v>
      </c>
      <c r="BA69" s="51">
        <f t="shared" si="13"/>
        <v>0.81030268649476311</v>
      </c>
      <c r="BB69" s="51">
        <f t="shared" si="14"/>
        <v>0.81030268649476334</v>
      </c>
      <c r="BC69" s="51">
        <f t="shared" si="15"/>
        <v>0.81030268649476311</v>
      </c>
    </row>
    <row r="70" spans="1:55">
      <c r="A70" s="50">
        <v>1888</v>
      </c>
      <c r="B70" s="51">
        <f>Definitive!$G70</f>
        <v>161</v>
      </c>
      <c r="C70" s="51">
        <f>Definitive!$N70</f>
        <v>56.999999999999993</v>
      </c>
      <c r="D70" s="51">
        <f>Definitive!$R70</f>
        <v>56.007148299104429</v>
      </c>
      <c r="E70" s="51">
        <f>Definitive!$V70</f>
        <v>88</v>
      </c>
      <c r="F70" s="51">
        <f>Definitive!$Z70</f>
        <v>57.519922858542287</v>
      </c>
      <c r="G70" s="51">
        <f>Definitive!$AB70</f>
        <v>81.84</v>
      </c>
      <c r="H70" s="51">
        <f>Definitive!$AF70</f>
        <v>53.257960934270521</v>
      </c>
      <c r="I70" s="51">
        <f>Definitive!$AJ70</f>
        <v>120.99904408962236</v>
      </c>
      <c r="J70" s="51">
        <f>Definitive!$AN70</f>
        <v>45.833575027446997</v>
      </c>
      <c r="K70" s="51">
        <f>Definitive!$AV70</f>
        <v>130.66248081782399</v>
      </c>
      <c r="L70" s="51">
        <f>Definitive!$BC70</f>
        <v>90.035901264626162</v>
      </c>
      <c r="M70" s="51">
        <f>Definitive!$BG70</f>
        <v>65.32382002954084</v>
      </c>
      <c r="N70" s="51">
        <f>Definitive!$BK70</f>
        <v>25.215385591006839</v>
      </c>
      <c r="O70" s="51">
        <f>Definitive!$BO70</f>
        <v>75.617904764108602</v>
      </c>
      <c r="P70" s="51">
        <f>Definitive!$BS70</f>
        <v>57.804791565459752</v>
      </c>
      <c r="Q70" s="51">
        <f>Definitive!$BU70</f>
        <v>47.225766090220823</v>
      </c>
      <c r="R70" s="51">
        <f>Definitive!$BY70</f>
        <v>54.491852809606236</v>
      </c>
      <c r="S70" s="52">
        <f>Definitive!$CB70</f>
        <v>124.44968850283014</v>
      </c>
      <c r="T70" s="51">
        <f>Definitive!$CD70</f>
        <v>88</v>
      </c>
      <c r="U70" s="51">
        <f>Definitive!$CG70</f>
        <v>70.109999999999985</v>
      </c>
      <c r="V70" s="51">
        <f>Definitive!$CI70</f>
        <v>56.999999999999993</v>
      </c>
      <c r="W70" s="51">
        <f>Definitive!$CK70</f>
        <v>56.999999999999993</v>
      </c>
      <c r="X70" s="51">
        <f>Definitive!$CN70</f>
        <v>87.779999999999987</v>
      </c>
      <c r="Y70" s="51">
        <f>Definitive!$CQ70</f>
        <v>113.99999999999999</v>
      </c>
      <c r="Z70" s="51">
        <f>Definitive!$CT70</f>
        <v>72.959999999999994</v>
      </c>
      <c r="AB70" s="53">
        <f t="shared" si="5"/>
        <v>0.46717909164840654</v>
      </c>
      <c r="AC70" s="53">
        <f t="shared" si="6"/>
        <v>0.42901323984084888</v>
      </c>
      <c r="AE70" s="51">
        <f t="shared" si="4"/>
        <v>0.93713620488940619</v>
      </c>
      <c r="AF70" s="51">
        <f t="shared" si="16"/>
        <v>0.82477237732502673</v>
      </c>
      <c r="AG70" s="51">
        <f t="shared" si="17"/>
        <v>0.72321067369826286</v>
      </c>
      <c r="AH70" s="51">
        <f t="shared" si="18"/>
        <v>0.86100965373231608</v>
      </c>
      <c r="AI70" s="51">
        <f t="shared" si="19"/>
        <v>0.78124255264976361</v>
      </c>
      <c r="AJ70" s="51">
        <f t="shared" si="20"/>
        <v>0.86100965373231597</v>
      </c>
      <c r="AK70" s="51">
        <f t="shared" si="21"/>
        <v>0.83879654860687181</v>
      </c>
      <c r="AL70" s="51">
        <f t="shared" si="22"/>
        <v>0.95218979705107964</v>
      </c>
      <c r="AM70" s="51">
        <f t="shared" si="23"/>
        <v>0.8148969440353987</v>
      </c>
      <c r="AN70" s="51">
        <f t="shared" si="24"/>
        <v>0.82364434338365666</v>
      </c>
      <c r="AO70" s="51">
        <f t="shared" si="25"/>
        <v>0.89269364568778864</v>
      </c>
      <c r="AP70" s="51">
        <f t="shared" si="26"/>
        <v>0.74986356110409746</v>
      </c>
      <c r="AQ70" s="51">
        <f t="shared" si="27"/>
        <v>0.91692360907935355</v>
      </c>
      <c r="AR70" s="51">
        <f t="shared" si="28"/>
        <v>0.92078885935307275</v>
      </c>
      <c r="AS70" s="51">
        <f t="shared" si="29"/>
        <v>0.88200660308584899</v>
      </c>
      <c r="AT70" s="51">
        <f t="shared" si="30"/>
        <v>0.8327576234670433</v>
      </c>
      <c r="AU70" s="51">
        <f t="shared" si="7"/>
        <v>0.68414730243260069</v>
      </c>
      <c r="AV70" s="51">
        <f t="shared" si="8"/>
        <v>0.95766166618561999</v>
      </c>
      <c r="AW70" s="51">
        <f t="shared" si="9"/>
        <v>0.86100965373231608</v>
      </c>
      <c r="AX70" s="51">
        <f t="shared" si="10"/>
        <v>0.82477237732502662</v>
      </c>
      <c r="AY70" s="51">
        <f t="shared" si="11"/>
        <v>0.82477237732502673</v>
      </c>
      <c r="AZ70" s="51">
        <f t="shared" si="12"/>
        <v>0.82477237732502673</v>
      </c>
      <c r="BA70" s="51">
        <f t="shared" si="13"/>
        <v>0.82477237732502651</v>
      </c>
      <c r="BB70" s="51">
        <f t="shared" si="14"/>
        <v>0.82477237732502673</v>
      </c>
      <c r="BC70" s="51">
        <f t="shared" si="15"/>
        <v>0.82477237732502662</v>
      </c>
    </row>
    <row r="71" spans="1:55">
      <c r="A71" s="50">
        <v>1889</v>
      </c>
      <c r="B71" s="51">
        <f>Definitive!$G71</f>
        <v>161</v>
      </c>
      <c r="C71" s="51">
        <f>Definitive!$N71</f>
        <v>56.000000000000007</v>
      </c>
      <c r="D71" s="51">
        <f>Definitive!$R71</f>
        <v>55.627615170795593</v>
      </c>
      <c r="E71" s="51">
        <f>Definitive!$V71</f>
        <v>90</v>
      </c>
      <c r="F71" s="51">
        <f>Definitive!$Z71</f>
        <v>56.765673042294075</v>
      </c>
      <c r="G71" s="51">
        <f>Definitive!$AB71</f>
        <v>83.7</v>
      </c>
      <c r="H71" s="51">
        <f>Definitive!$AF71</f>
        <v>52.250408940619366</v>
      </c>
      <c r="I71" s="51">
        <f>Definitive!$AJ71</f>
        <v>120.04534267074105</v>
      </c>
      <c r="J71" s="51">
        <f>Definitive!$AN71</f>
        <v>45.074529219413286</v>
      </c>
      <c r="K71" s="51">
        <f>Definitive!$AV71</f>
        <v>131.21069599958085</v>
      </c>
      <c r="L71" s="51">
        <f>Definitive!$BC71</f>
        <v>91.806339188383049</v>
      </c>
      <c r="M71" s="51">
        <f>Definitive!$BG71</f>
        <v>64.686800577183419</v>
      </c>
      <c r="N71" s="51">
        <f>Definitive!$BK71</f>
        <v>24.555964317090577</v>
      </c>
      <c r="O71" s="51">
        <f>Definitive!$BO71</f>
        <v>75.232248251952427</v>
      </c>
      <c r="P71" s="51">
        <f>Definitive!$BS71</f>
        <v>59.000417912942815</v>
      </c>
      <c r="Q71" s="51">
        <f>Definitive!$BU71</f>
        <v>46.36014092616881</v>
      </c>
      <c r="R71" s="51">
        <f>Definitive!$BY71</f>
        <v>54.372125501056786</v>
      </c>
      <c r="S71" s="52">
        <f>Definitive!$CB71</f>
        <v>124.22588055110971</v>
      </c>
      <c r="T71" s="51">
        <f>Definitive!$CD71</f>
        <v>90</v>
      </c>
      <c r="U71" s="51">
        <f>Definitive!$CG71</f>
        <v>68.88000000000001</v>
      </c>
      <c r="V71" s="51">
        <f>Definitive!$CI71</f>
        <v>56.000000000000007</v>
      </c>
      <c r="W71" s="51">
        <f>Definitive!$CK71</f>
        <v>56.000000000000007</v>
      </c>
      <c r="X71" s="51">
        <f>Definitive!$CN71</f>
        <v>86.240000000000009</v>
      </c>
      <c r="Y71" s="51">
        <f>Definitive!$CQ71</f>
        <v>112.00000000000001</v>
      </c>
      <c r="Z71" s="51">
        <f>Definitive!$CT71</f>
        <v>71.680000000000007</v>
      </c>
      <c r="AB71" s="53">
        <f t="shared" si="5"/>
        <v>0.47173896803843818</v>
      </c>
      <c r="AC71" s="53">
        <f t="shared" si="6"/>
        <v>0.43463232235454269</v>
      </c>
      <c r="AE71" s="51">
        <f t="shared" si="4"/>
        <v>0.93713620488940619</v>
      </c>
      <c r="AF71" s="51">
        <f t="shared" si="16"/>
        <v>0.81030268649476334</v>
      </c>
      <c r="AG71" s="51">
        <f t="shared" si="17"/>
        <v>0.71830982768572926</v>
      </c>
      <c r="AH71" s="51">
        <f t="shared" si="18"/>
        <v>0.88057805495350505</v>
      </c>
      <c r="AI71" s="51">
        <f t="shared" si="19"/>
        <v>0.77099824037503217</v>
      </c>
      <c r="AJ71" s="51">
        <f t="shared" si="20"/>
        <v>0.88057805495350494</v>
      </c>
      <c r="AK71" s="51">
        <f t="shared" si="21"/>
        <v>0.82292791375884222</v>
      </c>
      <c r="AL71" s="51">
        <f t="shared" si="22"/>
        <v>0.94468473973988887</v>
      </c>
      <c r="AM71" s="51">
        <f t="shared" si="23"/>
        <v>0.80140150736088356</v>
      </c>
      <c r="AN71" s="51">
        <f t="shared" si="24"/>
        <v>0.8271000739850114</v>
      </c>
      <c r="AO71" s="51">
        <f t="shared" si="25"/>
        <v>0.91024729553661166</v>
      </c>
      <c r="AP71" s="51">
        <f t="shared" si="26"/>
        <v>0.74255110333874785</v>
      </c>
      <c r="AQ71" s="51">
        <f t="shared" si="27"/>
        <v>0.89294464067529111</v>
      </c>
      <c r="AR71" s="51">
        <f t="shared" si="28"/>
        <v>0.91609277287675306</v>
      </c>
      <c r="AS71" s="51">
        <f t="shared" si="29"/>
        <v>0.90024990618831369</v>
      </c>
      <c r="AT71" s="51">
        <f t="shared" si="30"/>
        <v>0.8174935840642289</v>
      </c>
      <c r="AU71" s="51">
        <f t="shared" si="7"/>
        <v>0.682644121480802</v>
      </c>
      <c r="AV71" s="51">
        <f t="shared" si="8"/>
        <v>0.95593942566795642</v>
      </c>
      <c r="AW71" s="51">
        <f t="shared" si="9"/>
        <v>0.88057805495350505</v>
      </c>
      <c r="AX71" s="51">
        <f t="shared" si="10"/>
        <v>0.81030268649476322</v>
      </c>
      <c r="AY71" s="51">
        <f t="shared" si="11"/>
        <v>0.81030268649476334</v>
      </c>
      <c r="AZ71" s="51">
        <f t="shared" si="12"/>
        <v>0.81030268649476334</v>
      </c>
      <c r="BA71" s="51">
        <f t="shared" si="13"/>
        <v>0.81030268649476311</v>
      </c>
      <c r="BB71" s="51">
        <f t="shared" si="14"/>
        <v>0.81030268649476334</v>
      </c>
      <c r="BC71" s="51">
        <f t="shared" si="15"/>
        <v>0.81030268649476311</v>
      </c>
    </row>
    <row r="72" spans="1:55">
      <c r="A72" s="50">
        <v>1890</v>
      </c>
      <c r="B72" s="51">
        <f>Definitive!$G72</f>
        <v>163</v>
      </c>
      <c r="C72" s="51">
        <f>Definitive!$N72</f>
        <v>56.999999999999993</v>
      </c>
      <c r="D72" s="51">
        <f>Definitive!$R72</f>
        <v>57.241509787809498</v>
      </c>
      <c r="E72" s="51">
        <f>Definitive!$V72</f>
        <v>91</v>
      </c>
      <c r="F72" s="51">
        <f>Definitive!$Z72</f>
        <v>58.039938725568419</v>
      </c>
      <c r="G72" s="51">
        <f>Definitive!$AB72</f>
        <v>84.63000000000001</v>
      </c>
      <c r="H72" s="51">
        <f>Definitive!$AF72</f>
        <v>53.109047220144603</v>
      </c>
      <c r="I72" s="51">
        <f>Definitive!$AJ72</f>
        <v>120.45114727777649</v>
      </c>
      <c r="J72" s="51">
        <f>Definitive!$AN72</f>
        <v>45.925333905793941</v>
      </c>
      <c r="K72" s="51">
        <f>Definitive!$AV72</f>
        <v>133.25693737162234</v>
      </c>
      <c r="L72" s="51">
        <f>Definitive!$BC72</f>
        <v>92.548347696375671</v>
      </c>
      <c r="M72" s="51">
        <f>Definitive!$BG72</f>
        <v>66.364133218306833</v>
      </c>
      <c r="N72" s="51">
        <f>Definitive!$BK72</f>
        <v>24.775477352542971</v>
      </c>
      <c r="O72" s="51">
        <f>Definitive!$BO72</f>
        <v>75.698223998188013</v>
      </c>
      <c r="P72" s="51">
        <f>Definitive!$BS72</f>
        <v>59.536785388206241</v>
      </c>
      <c r="Q72" s="51">
        <f>Definitive!$BU72</f>
        <v>47.150265281230503</v>
      </c>
      <c r="R72" s="51">
        <f>Definitive!$BY72</f>
        <v>56.207556253026908</v>
      </c>
      <c r="S72" s="52">
        <f>Definitive!$CB72</f>
        <v>125.54287850863489</v>
      </c>
      <c r="T72" s="51">
        <f>Definitive!$CD72</f>
        <v>91</v>
      </c>
      <c r="U72" s="51">
        <f>Definitive!$CG72</f>
        <v>70.109999999999985</v>
      </c>
      <c r="V72" s="51">
        <f>Definitive!$CI72</f>
        <v>56.999999999999993</v>
      </c>
      <c r="W72" s="51">
        <f>Definitive!$CK72</f>
        <v>56.999999999999993</v>
      </c>
      <c r="X72" s="51">
        <f>Definitive!$CN72</f>
        <v>87.779999999999987</v>
      </c>
      <c r="Y72" s="51">
        <f>Definitive!$CQ72</f>
        <v>113.99999999999999</v>
      </c>
      <c r="Z72" s="51">
        <f>Definitive!$CT72</f>
        <v>72.959999999999994</v>
      </c>
      <c r="AB72" s="53">
        <f t="shared" si="5"/>
        <v>0.46821705579111794</v>
      </c>
      <c r="AC72" s="53">
        <f t="shared" si="6"/>
        <v>0.43083367111269566</v>
      </c>
      <c r="AE72" s="51">
        <f t="shared" si="4"/>
        <v>0.94877764842840506</v>
      </c>
      <c r="AF72" s="51">
        <f t="shared" si="16"/>
        <v>0.82477237732502673</v>
      </c>
      <c r="AG72" s="51">
        <f t="shared" si="17"/>
        <v>0.73914977131248394</v>
      </c>
      <c r="AH72" s="51">
        <f t="shared" si="18"/>
        <v>0.89036225556409965</v>
      </c>
      <c r="AI72" s="51">
        <f t="shared" si="19"/>
        <v>0.78830547108192106</v>
      </c>
      <c r="AJ72" s="51">
        <f t="shared" si="20"/>
        <v>0.89036225556409954</v>
      </c>
      <c r="AK72" s="51">
        <f t="shared" si="21"/>
        <v>0.83645120328651279</v>
      </c>
      <c r="AL72" s="51">
        <f t="shared" si="22"/>
        <v>0.94787817824448783</v>
      </c>
      <c r="AM72" s="51">
        <f t="shared" si="23"/>
        <v>0.81652836880443025</v>
      </c>
      <c r="AN72" s="51">
        <f t="shared" si="24"/>
        <v>0.83999876625482539</v>
      </c>
      <c r="AO72" s="51">
        <f t="shared" si="25"/>
        <v>0.91760420839945356</v>
      </c>
      <c r="AP72" s="51">
        <f t="shared" si="26"/>
        <v>0.76180549824186516</v>
      </c>
      <c r="AQ72" s="51">
        <f t="shared" si="27"/>
        <v>0.90092693719740968</v>
      </c>
      <c r="AR72" s="51">
        <f t="shared" si="28"/>
        <v>0.92176689565496195</v>
      </c>
      <c r="AS72" s="51">
        <f t="shared" si="29"/>
        <v>0.9084339968501941</v>
      </c>
      <c r="AT72" s="51">
        <f t="shared" si="30"/>
        <v>0.83142627663098556</v>
      </c>
      <c r="AU72" s="51">
        <f t="shared" si="7"/>
        <v>0.70568802498229632</v>
      </c>
      <c r="AV72" s="51">
        <f t="shared" si="8"/>
        <v>0.96607395049915312</v>
      </c>
      <c r="AW72" s="51">
        <f t="shared" si="9"/>
        <v>0.89036225556409965</v>
      </c>
      <c r="AX72" s="51">
        <f t="shared" si="10"/>
        <v>0.82477237732502662</v>
      </c>
      <c r="AY72" s="51">
        <f t="shared" si="11"/>
        <v>0.82477237732502673</v>
      </c>
      <c r="AZ72" s="51">
        <f t="shared" si="12"/>
        <v>0.82477237732502673</v>
      </c>
      <c r="BA72" s="51">
        <f t="shared" si="13"/>
        <v>0.82477237732502651</v>
      </c>
      <c r="BB72" s="51">
        <f t="shared" si="14"/>
        <v>0.82477237732502673</v>
      </c>
      <c r="BC72" s="51">
        <f t="shared" si="15"/>
        <v>0.82477237732502662</v>
      </c>
    </row>
    <row r="73" spans="1:55">
      <c r="A73" s="50">
        <v>1891</v>
      </c>
      <c r="B73" s="51">
        <f>Definitive!$G73</f>
        <v>162</v>
      </c>
      <c r="C73" s="51">
        <f>Definitive!$N73</f>
        <v>57.999999999999993</v>
      </c>
      <c r="D73" s="51">
        <f>Definitive!$R73</f>
        <v>58.884098136345024</v>
      </c>
      <c r="E73" s="51">
        <f>Definitive!$V73</f>
        <v>93</v>
      </c>
      <c r="F73" s="51">
        <f>Definitive!$Z73</f>
        <v>59.324543951365918</v>
      </c>
      <c r="G73" s="51">
        <f>Definitive!$AB73</f>
        <v>86.490000000000009</v>
      </c>
      <c r="H73" s="51">
        <f>Definitive!$AF73</f>
        <v>53.965180727089709</v>
      </c>
      <c r="I73" s="51">
        <f>Definitive!$AJ73</f>
        <v>120.31110883128852</v>
      </c>
      <c r="J73" s="51">
        <f>Definitive!$AN73</f>
        <v>46.777795933005692</v>
      </c>
      <c r="K73" s="51">
        <f>Definitive!$AV73</f>
        <v>134.72232818817739</v>
      </c>
      <c r="L73" s="51">
        <f>Definitive!$BC73</f>
        <v>94.299055379524262</v>
      </c>
      <c r="M73" s="51">
        <f>Definitive!$BG73</f>
        <v>68.064003529886335</v>
      </c>
      <c r="N73" s="51">
        <f>Definitive!$BK73</f>
        <v>24.989258942652544</v>
      </c>
      <c r="O73" s="51">
        <f>Definitive!$BO73</f>
        <v>75.822221295824946</v>
      </c>
      <c r="P73" s="51">
        <f>Definitive!$BS73</f>
        <v>60.723717203122909</v>
      </c>
      <c r="Q73" s="51">
        <f>Definitive!$BU73</f>
        <v>47.93909629610399</v>
      </c>
      <c r="R73" s="51">
        <f>Definitive!$BY73</f>
        <v>58.087061386618743</v>
      </c>
      <c r="S73" s="52">
        <f>Definitive!$CB73</f>
        <v>124.54828799226485</v>
      </c>
      <c r="T73" s="51">
        <f>Definitive!$CD73</f>
        <v>93</v>
      </c>
      <c r="U73" s="51">
        <f>Definitive!$CG73</f>
        <v>71.339999999999989</v>
      </c>
      <c r="V73" s="51">
        <f>Definitive!$CI73</f>
        <v>57.999999999999993</v>
      </c>
      <c r="W73" s="51">
        <f>Definitive!$CK73</f>
        <v>57.999999999999993</v>
      </c>
      <c r="X73" s="51">
        <f>Definitive!$CN73</f>
        <v>89.32</v>
      </c>
      <c r="Y73" s="51">
        <f>Definitive!$CQ73</f>
        <v>115.99999999999999</v>
      </c>
      <c r="Z73" s="51">
        <f>Definitive!$CT73</f>
        <v>74.239999999999995</v>
      </c>
      <c r="AB73" s="53">
        <f t="shared" si="5"/>
        <v>0.45853538252503367</v>
      </c>
      <c r="AC73" s="53">
        <f t="shared" si="6"/>
        <v>0.42005498569914745</v>
      </c>
      <c r="AE73" s="51">
        <f t="shared" si="4"/>
        <v>0.94295692665890563</v>
      </c>
      <c r="AF73" s="51">
        <f t="shared" si="16"/>
        <v>0.83924206815529034</v>
      </c>
      <c r="AG73" s="51">
        <f t="shared" si="17"/>
        <v>0.76036023215953785</v>
      </c>
      <c r="AH73" s="51">
        <f t="shared" si="18"/>
        <v>0.90993065678528862</v>
      </c>
      <c r="AI73" s="51">
        <f t="shared" si="19"/>
        <v>0.80575313470652943</v>
      </c>
      <c r="AJ73" s="51">
        <f t="shared" si="20"/>
        <v>0.90993065678528851</v>
      </c>
      <c r="AK73" s="51">
        <f t="shared" si="21"/>
        <v>0.84993504341434911</v>
      </c>
      <c r="AL73" s="51">
        <f t="shared" si="22"/>
        <v>0.94677615978687124</v>
      </c>
      <c r="AM73" s="51">
        <f t="shared" si="23"/>
        <v>0.83168469689939295</v>
      </c>
      <c r="AN73" s="51">
        <f t="shared" si="24"/>
        <v>0.84923600749919392</v>
      </c>
      <c r="AO73" s="51">
        <f t="shared" si="25"/>
        <v>0.93496223561140035</v>
      </c>
      <c r="AP73" s="51">
        <f t="shared" si="26"/>
        <v>0.78131860700800437</v>
      </c>
      <c r="AQ73" s="51">
        <f t="shared" si="27"/>
        <v>0.90870081741234898</v>
      </c>
      <c r="AR73" s="51">
        <f t="shared" si="28"/>
        <v>0.92327679374867588</v>
      </c>
      <c r="AS73" s="51">
        <f t="shared" si="29"/>
        <v>0.92654463560206402</v>
      </c>
      <c r="AT73" s="51">
        <f t="shared" si="30"/>
        <v>0.84533616302664882</v>
      </c>
      <c r="AU73" s="51">
        <f t="shared" si="7"/>
        <v>0.72928528403582582</v>
      </c>
      <c r="AV73" s="51">
        <f t="shared" si="8"/>
        <v>0.95842040614289148</v>
      </c>
      <c r="AW73" s="51">
        <f t="shared" si="9"/>
        <v>0.90993065678528862</v>
      </c>
      <c r="AX73" s="51">
        <f t="shared" si="10"/>
        <v>0.83924206815529034</v>
      </c>
      <c r="AY73" s="51">
        <f t="shared" si="11"/>
        <v>0.83924206815529034</v>
      </c>
      <c r="AZ73" s="51">
        <f t="shared" si="12"/>
        <v>0.83924206815529034</v>
      </c>
      <c r="BA73" s="51">
        <f t="shared" si="13"/>
        <v>0.83924206815529023</v>
      </c>
      <c r="BB73" s="51">
        <f t="shared" si="14"/>
        <v>0.83924206815529034</v>
      </c>
      <c r="BC73" s="51">
        <f t="shared" si="15"/>
        <v>0.83924206815529023</v>
      </c>
    </row>
    <row r="74" spans="1:55">
      <c r="A74" s="50">
        <v>1892</v>
      </c>
      <c r="B74" s="51">
        <f>Definitive!$G74</f>
        <v>161</v>
      </c>
      <c r="C74" s="51">
        <f>Definitive!$N74</f>
        <v>57.999999999999993</v>
      </c>
      <c r="D74" s="51">
        <f>Definitive!$R74</f>
        <v>59.529445560025607</v>
      </c>
      <c r="E74" s="51">
        <f>Definitive!$V74</f>
        <v>93</v>
      </c>
      <c r="F74" s="51">
        <f>Definitive!$Z74</f>
        <v>59.592105962160616</v>
      </c>
      <c r="G74" s="51">
        <f>Definitive!$AB74</f>
        <v>86.490000000000009</v>
      </c>
      <c r="H74" s="51">
        <f>Definitive!$AF74</f>
        <v>53.889682335277456</v>
      </c>
      <c r="I74" s="51">
        <f>Definitive!$AJ74</f>
        <v>120.75801472511262</v>
      </c>
      <c r="J74" s="51">
        <f>Definitive!$AN74</f>
        <v>46.824597125634895</v>
      </c>
      <c r="K74" s="51">
        <f>Definitive!$AV74</f>
        <v>136.8689002832453</v>
      </c>
      <c r="L74" s="51">
        <f>Definitive!$BC74</f>
        <v>94.0165821351072</v>
      </c>
      <c r="M74" s="51">
        <f>Definitive!$BG74</f>
        <v>68.603838699101019</v>
      </c>
      <c r="N74" s="51">
        <f>Definitive!$BK74</f>
        <v>24.770318216049915</v>
      </c>
      <c r="O74" s="51">
        <f>Definitive!$BO74</f>
        <v>76.317258855678446</v>
      </c>
      <c r="P74" s="51">
        <f>Definitive!$BS74</f>
        <v>60.602391135226576</v>
      </c>
      <c r="Q74" s="51">
        <f>Definitive!$BU74</f>
        <v>47.90076035548794</v>
      </c>
      <c r="R74" s="51">
        <f>Definitive!$BY74</f>
        <v>58.994424737986762</v>
      </c>
      <c r="S74" s="52">
        <f>Definitive!$CB74</f>
        <v>123.55686875368467</v>
      </c>
      <c r="T74" s="51">
        <f>Definitive!$CD74</f>
        <v>93</v>
      </c>
      <c r="U74" s="51">
        <f>Definitive!$CG74</f>
        <v>71.339999999999989</v>
      </c>
      <c r="V74" s="51">
        <f>Definitive!$CI74</f>
        <v>57.999999999999993</v>
      </c>
      <c r="W74" s="51">
        <f>Definitive!$CK74</f>
        <v>57.999999999999993</v>
      </c>
      <c r="X74" s="51">
        <f>Definitive!$CN74</f>
        <v>89.32</v>
      </c>
      <c r="Y74" s="51">
        <f>Definitive!$CQ74</f>
        <v>115.99999999999999</v>
      </c>
      <c r="Z74" s="51">
        <f>Definitive!$CT74</f>
        <v>74.239999999999995</v>
      </c>
      <c r="AB74" s="53">
        <f t="shared" si="5"/>
        <v>0.45800025154880702</v>
      </c>
      <c r="AC74" s="53">
        <f t="shared" si="6"/>
        <v>0.41823676971714724</v>
      </c>
      <c r="AE74" s="51">
        <f t="shared" si="4"/>
        <v>0.93713620488940619</v>
      </c>
      <c r="AF74" s="51">
        <f t="shared" si="16"/>
        <v>0.83924206815529034</v>
      </c>
      <c r="AG74" s="51">
        <f t="shared" si="17"/>
        <v>0.76869349245261609</v>
      </c>
      <c r="AH74" s="51">
        <f t="shared" si="18"/>
        <v>0.90993065678528862</v>
      </c>
      <c r="AI74" s="51">
        <f t="shared" si="19"/>
        <v>0.80938719431435291</v>
      </c>
      <c r="AJ74" s="51">
        <f t="shared" si="20"/>
        <v>0.90993065678528851</v>
      </c>
      <c r="AK74" s="51">
        <f t="shared" si="21"/>
        <v>0.84874596690134396</v>
      </c>
      <c r="AL74" s="51">
        <f t="shared" si="22"/>
        <v>0.95029304073037779</v>
      </c>
      <c r="AM74" s="51">
        <f t="shared" si="23"/>
        <v>0.83251679757728925</v>
      </c>
      <c r="AN74" s="51">
        <f t="shared" si="24"/>
        <v>0.86276714476753447</v>
      </c>
      <c r="AO74" s="51">
        <f t="shared" si="25"/>
        <v>0.93216155203044981</v>
      </c>
      <c r="AP74" s="51">
        <f t="shared" si="26"/>
        <v>0.78751546938092587</v>
      </c>
      <c r="AQ74" s="51">
        <f t="shared" si="27"/>
        <v>0.90073933213240398</v>
      </c>
      <c r="AR74" s="51">
        <f t="shared" si="28"/>
        <v>0.92930479824703371</v>
      </c>
      <c r="AS74" s="51">
        <f t="shared" si="29"/>
        <v>0.92469339818535556</v>
      </c>
      <c r="AT74" s="51">
        <f t="shared" si="30"/>
        <v>0.8446601645316788</v>
      </c>
      <c r="AU74" s="51">
        <f t="shared" si="7"/>
        <v>0.74067726572038328</v>
      </c>
      <c r="AV74" s="51">
        <f t="shared" si="8"/>
        <v>0.95079126531233349</v>
      </c>
      <c r="AW74" s="51">
        <f t="shared" si="9"/>
        <v>0.90993065678528862</v>
      </c>
      <c r="AX74" s="51">
        <f t="shared" si="10"/>
        <v>0.83924206815529034</v>
      </c>
      <c r="AY74" s="51">
        <f t="shared" si="11"/>
        <v>0.83924206815529034</v>
      </c>
      <c r="AZ74" s="51">
        <f t="shared" si="12"/>
        <v>0.83924206815529034</v>
      </c>
      <c r="BA74" s="51">
        <f t="shared" si="13"/>
        <v>0.83924206815529023</v>
      </c>
      <c r="BB74" s="51">
        <f t="shared" si="14"/>
        <v>0.83924206815529034</v>
      </c>
      <c r="BC74" s="51">
        <f t="shared" si="15"/>
        <v>0.83924206815529023</v>
      </c>
    </row>
    <row r="75" spans="1:55">
      <c r="A75" s="50">
        <v>1893</v>
      </c>
      <c r="B75" s="51">
        <f>Definitive!$G75</f>
        <v>161</v>
      </c>
      <c r="C75" s="51">
        <f>Definitive!$N75</f>
        <v>59</v>
      </c>
      <c r="D75" s="51">
        <f>Definitive!$R75</f>
        <v>61.21948412211006</v>
      </c>
      <c r="E75" s="51">
        <f>Definitive!$V75</f>
        <v>93</v>
      </c>
      <c r="F75" s="51">
        <f>Definitive!$Z75</f>
        <v>60.89295876195014</v>
      </c>
      <c r="G75" s="51">
        <f>Definitive!$AB75</f>
        <v>86.490000000000009</v>
      </c>
      <c r="H75" s="51">
        <f>Definitive!$AF75</f>
        <v>54.742122146005705</v>
      </c>
      <c r="I75" s="51">
        <f>Definitive!$AJ75</f>
        <v>121.81925137921071</v>
      </c>
      <c r="J75" s="51">
        <f>Definitive!$AN75</f>
        <v>47.679573507397322</v>
      </c>
      <c r="K75" s="51">
        <f>Definitive!$AV75</f>
        <v>139.75253769066418</v>
      </c>
      <c r="L75" s="51">
        <f>Definitive!$BC75</f>
        <v>93.734955040564003</v>
      </c>
      <c r="M75" s="51">
        <f>Definitive!$BG75</f>
        <v>70.340161584711112</v>
      </c>
      <c r="N75" s="51">
        <f>Definitive!$BK75</f>
        <v>24.976628400014867</v>
      </c>
      <c r="O75" s="51">
        <f>Definitive!$BO75</f>
        <v>77.203812865094164</v>
      </c>
      <c r="P75" s="51">
        <f>Definitive!$BS75</f>
        <v>60.481307476975601</v>
      </c>
      <c r="Q75" s="51">
        <f>Definitive!$BU75</f>
        <v>48.687669813969812</v>
      </c>
      <c r="R75" s="51">
        <f>Definitive!$BY75</f>
        <v>60.948995607520096</v>
      </c>
      <c r="S75" s="52">
        <f>Definitive!$CB75</f>
        <v>123.33466643201217</v>
      </c>
      <c r="T75" s="51">
        <f>Definitive!$CD75</f>
        <v>93</v>
      </c>
      <c r="U75" s="51">
        <f>Definitive!$CG75</f>
        <v>72.569999999999993</v>
      </c>
      <c r="V75" s="51">
        <f>Definitive!$CI75</f>
        <v>59</v>
      </c>
      <c r="W75" s="51">
        <f>Definitive!$CK75</f>
        <v>59</v>
      </c>
      <c r="X75" s="51">
        <f>Definitive!$CN75</f>
        <v>90.86</v>
      </c>
      <c r="Y75" s="51">
        <f>Definitive!$CQ75</f>
        <v>118</v>
      </c>
      <c r="Z75" s="51">
        <f>Definitive!$CT75</f>
        <v>75.52</v>
      </c>
      <c r="AB75" s="53">
        <f t="shared" si="5"/>
        <v>0.45339611002868641</v>
      </c>
      <c r="AC75" s="53">
        <f t="shared" si="6"/>
        <v>0.41190912444825917</v>
      </c>
      <c r="AE75" s="51">
        <f t="shared" si="4"/>
        <v>0.93713620488940619</v>
      </c>
      <c r="AF75" s="51">
        <f t="shared" si="16"/>
        <v>0.85371175898555407</v>
      </c>
      <c r="AG75" s="51">
        <f t="shared" si="17"/>
        <v>0.79051666974658819</v>
      </c>
      <c r="AH75" s="51">
        <f t="shared" si="18"/>
        <v>0.90993065678528862</v>
      </c>
      <c r="AI75" s="51">
        <f t="shared" si="19"/>
        <v>0.82705553445501134</v>
      </c>
      <c r="AJ75" s="51">
        <f t="shared" si="20"/>
        <v>0.90993065678528851</v>
      </c>
      <c r="AK75" s="51">
        <f t="shared" si="21"/>
        <v>0.86217163244675243</v>
      </c>
      <c r="AL75" s="51">
        <f t="shared" si="22"/>
        <v>0.95864433575003405</v>
      </c>
      <c r="AM75" s="51">
        <f t="shared" si="23"/>
        <v>0.84771782957846786</v>
      </c>
      <c r="AN75" s="51">
        <f t="shared" si="24"/>
        <v>0.88094444879639</v>
      </c>
      <c r="AO75" s="51">
        <f t="shared" si="25"/>
        <v>0.92936925790975999</v>
      </c>
      <c r="AP75" s="51">
        <f t="shared" si="26"/>
        <v>0.80744702362318133</v>
      </c>
      <c r="AQ75" s="51">
        <f t="shared" si="27"/>
        <v>0.90824152470400743</v>
      </c>
      <c r="AR75" s="51">
        <f t="shared" si="28"/>
        <v>0.94010024487612698</v>
      </c>
      <c r="AS75" s="51">
        <f t="shared" si="29"/>
        <v>0.92284585954347309</v>
      </c>
      <c r="AT75" s="51">
        <f t="shared" si="30"/>
        <v>0.85853616707819547</v>
      </c>
      <c r="AU75" s="51">
        <f t="shared" si="7"/>
        <v>0.76521697796831845</v>
      </c>
      <c r="AV75" s="51">
        <f t="shared" si="8"/>
        <v>0.94908138039286771</v>
      </c>
      <c r="AW75" s="51">
        <f t="shared" si="9"/>
        <v>0.90993065678528862</v>
      </c>
      <c r="AX75" s="51">
        <f t="shared" si="10"/>
        <v>0.85371175898555396</v>
      </c>
      <c r="AY75" s="51">
        <f t="shared" si="11"/>
        <v>0.85371175898555407</v>
      </c>
      <c r="AZ75" s="51">
        <f t="shared" si="12"/>
        <v>0.85371175898555407</v>
      </c>
      <c r="BA75" s="51">
        <f t="shared" si="13"/>
        <v>0.85371175898555396</v>
      </c>
      <c r="BB75" s="51">
        <f t="shared" si="14"/>
        <v>0.85371175898555407</v>
      </c>
      <c r="BC75" s="51">
        <f t="shared" si="15"/>
        <v>0.85371175898555385</v>
      </c>
    </row>
    <row r="76" spans="1:55">
      <c r="A76" s="50">
        <v>1894</v>
      </c>
      <c r="B76" s="51">
        <f>Definitive!$G76</f>
        <v>162</v>
      </c>
      <c r="C76" s="51">
        <f>Definitive!$N76</f>
        <v>56</v>
      </c>
      <c r="D76" s="51">
        <f>Definitive!$R76</f>
        <v>58.74345565350152</v>
      </c>
      <c r="E76" s="51">
        <f>Definitive!$V76</f>
        <v>93</v>
      </c>
      <c r="F76" s="51">
        <f>Definitive!$Z76</f>
        <v>58.057377871739213</v>
      </c>
      <c r="G76" s="51">
        <f>Definitive!$AB76</f>
        <v>86.490000000000009</v>
      </c>
      <c r="H76" s="51">
        <f>Definitive!$AF76</f>
        <v>51.885933231292263</v>
      </c>
      <c r="I76" s="51">
        <f>Definitive!$AJ76</f>
        <v>123.30700939590254</v>
      </c>
      <c r="J76" s="51">
        <f>Definitive!$AN76</f>
        <v>45.30046623735327</v>
      </c>
      <c r="K76" s="51">
        <f>Definitive!$AV76</f>
        <v>143.18136701222215</v>
      </c>
      <c r="L76" s="51">
        <f>Definitive!$BC76</f>
        <v>93.45417156124887</v>
      </c>
      <c r="M76" s="51">
        <f>Definitive!$BG76</f>
        <v>67.293064043709904</v>
      </c>
      <c r="N76" s="51">
        <f>Definitive!$BK76</f>
        <v>23.498927232806743</v>
      </c>
      <c r="O76" s="51">
        <f>Definitive!$BO76</f>
        <v>78.365807392588451</v>
      </c>
      <c r="P76" s="51">
        <f>Definitive!$BS76</f>
        <v>60.36046574403516</v>
      </c>
      <c r="Q76" s="51">
        <f>Definitive!$BU76</f>
        <v>46.175070749577479</v>
      </c>
      <c r="R76" s="51">
        <f>Definitive!$BY76</f>
        <v>58.753552757448908</v>
      </c>
      <c r="S76" s="52">
        <f>Definitive!$CB76</f>
        <v>123.87753988690821</v>
      </c>
      <c r="T76" s="51">
        <f>Definitive!$CD76</f>
        <v>93</v>
      </c>
      <c r="U76" s="51">
        <f>Definitive!$CG76</f>
        <v>68.88</v>
      </c>
      <c r="V76" s="51">
        <f>Definitive!$CI76</f>
        <v>56</v>
      </c>
      <c r="W76" s="51">
        <f>Definitive!$CK76</f>
        <v>56</v>
      </c>
      <c r="X76" s="51">
        <f>Definitive!$CN76</f>
        <v>86.240000000000009</v>
      </c>
      <c r="Y76" s="51">
        <f>Definitive!$CQ76</f>
        <v>112</v>
      </c>
      <c r="Z76" s="51">
        <f>Definitive!$CT76</f>
        <v>71.680000000000007</v>
      </c>
      <c r="AB76" s="53">
        <f t="shared" si="5"/>
        <v>0.47890112944061952</v>
      </c>
      <c r="AC76" s="53">
        <f t="shared" si="6"/>
        <v>0.43854830893029767</v>
      </c>
      <c r="AE76" s="51">
        <f t="shared" ref="AE76:AE96" si="31">B76/AVERAGE(B$80:B$84)</f>
        <v>0.94295692665890563</v>
      </c>
      <c r="AF76" s="51">
        <f t="shared" si="16"/>
        <v>0.81030268649476322</v>
      </c>
      <c r="AG76" s="51">
        <f t="shared" si="17"/>
        <v>0.75854413996672265</v>
      </c>
      <c r="AH76" s="51">
        <f t="shared" si="18"/>
        <v>0.90993065678528862</v>
      </c>
      <c r="AI76" s="51">
        <f t="shared" si="19"/>
        <v>0.78854233167549337</v>
      </c>
      <c r="AJ76" s="51">
        <f t="shared" si="20"/>
        <v>0.90993065678528851</v>
      </c>
      <c r="AK76" s="51">
        <f t="shared" si="21"/>
        <v>0.81718753313458348</v>
      </c>
      <c r="AL76" s="51">
        <f t="shared" si="22"/>
        <v>0.97035209769669561</v>
      </c>
      <c r="AM76" s="51">
        <f t="shared" si="23"/>
        <v>0.80541854913328526</v>
      </c>
      <c r="AN76" s="51">
        <f t="shared" si="24"/>
        <v>0.90255842594922542</v>
      </c>
      <c r="AO76" s="51">
        <f t="shared" si="25"/>
        <v>0.92658532811866445</v>
      </c>
      <c r="AP76" s="51">
        <f t="shared" si="26"/>
        <v>0.77246885773984164</v>
      </c>
      <c r="AQ76" s="51">
        <f t="shared" si="27"/>
        <v>0.8545069076985673</v>
      </c>
      <c r="AR76" s="51">
        <f t="shared" si="28"/>
        <v>0.95424969293189776</v>
      </c>
      <c r="AS76" s="51">
        <f t="shared" si="29"/>
        <v>0.921002012286259</v>
      </c>
      <c r="AT76" s="51">
        <f t="shared" si="30"/>
        <v>0.81423014096542579</v>
      </c>
      <c r="AU76" s="51">
        <f t="shared" si="7"/>
        <v>0.73765310876443702</v>
      </c>
      <c r="AV76" s="51">
        <f t="shared" si="8"/>
        <v>0.95325888460037611</v>
      </c>
      <c r="AW76" s="51">
        <f t="shared" si="9"/>
        <v>0.90993065678528862</v>
      </c>
      <c r="AX76" s="51">
        <f t="shared" si="10"/>
        <v>0.81030268649476311</v>
      </c>
      <c r="AY76" s="51">
        <f t="shared" si="11"/>
        <v>0.81030268649476322</v>
      </c>
      <c r="AZ76" s="51">
        <f t="shared" si="12"/>
        <v>0.81030268649476322</v>
      </c>
      <c r="BA76" s="51">
        <f t="shared" si="13"/>
        <v>0.81030268649476311</v>
      </c>
      <c r="BB76" s="51">
        <f t="shared" si="14"/>
        <v>0.81030268649476322</v>
      </c>
      <c r="BC76" s="51">
        <f t="shared" si="15"/>
        <v>0.81030268649476311</v>
      </c>
    </row>
    <row r="77" spans="1:55">
      <c r="A77" s="50">
        <v>1895</v>
      </c>
      <c r="B77" s="51">
        <f>Definitive!$G77</f>
        <v>166</v>
      </c>
      <c r="C77" s="51">
        <f>Definitive!$N77</f>
        <v>61.730760301287191</v>
      </c>
      <c r="D77" s="51">
        <f>Definitive!$R77</f>
        <v>65.464657433249357</v>
      </c>
      <c r="E77" s="51">
        <f>Definitive!$V77</f>
        <v>96.438243395977281</v>
      </c>
      <c r="F77" s="51">
        <f>Definitive!$Z77</f>
        <v>64.287322968077419</v>
      </c>
      <c r="G77" s="51">
        <f>Definitive!$AB77</f>
        <v>89.687566358258877</v>
      </c>
      <c r="H77" s="51">
        <f>Definitive!$AF77</f>
        <v>57.115662560605358</v>
      </c>
      <c r="I77" s="51">
        <f>Definitive!$AJ77</f>
        <v>127.03701942277668</v>
      </c>
      <c r="J77" s="51">
        <f>Definitive!$AN77</f>
        <v>49.986250959638255</v>
      </c>
      <c r="K77" s="51">
        <f>Definitive!$AV77</f>
        <v>149.308316469744</v>
      </c>
      <c r="L77" s="51">
        <f>Definitive!$BC77</f>
        <v>96.618913881069858</v>
      </c>
      <c r="M77" s="51">
        <f>Definitive!$BG77</f>
        <v>74.767839044497478</v>
      </c>
      <c r="N77" s="51">
        <f>Definitive!$BK77</f>
        <v>25.676737660154849</v>
      </c>
      <c r="O77" s="51">
        <f>Definitive!$BO77</f>
        <v>80.962734480756922</v>
      </c>
      <c r="P77" s="51">
        <f>Definitive!$BS77</f>
        <v>62.466954910763647</v>
      </c>
      <c r="Q77" s="51">
        <f>Definitive!$BU77</f>
        <v>50.859692829457138</v>
      </c>
      <c r="R77" s="51">
        <f>Definitive!$BY77</f>
        <v>65.777792792921574</v>
      </c>
      <c r="S77" s="52">
        <f>Definitive!$CB77</f>
        <v>126.70796484862768</v>
      </c>
      <c r="T77" s="51">
        <f>Definitive!$CD77</f>
        <v>96.438243395977281</v>
      </c>
      <c r="U77" s="51">
        <f>Definitive!$CG77</f>
        <v>75.928835170583241</v>
      </c>
      <c r="V77" s="51">
        <f>Definitive!$CI77</f>
        <v>61.730760301287191</v>
      </c>
      <c r="W77" s="51">
        <f>Definitive!$CK77</f>
        <v>61.730760301287191</v>
      </c>
      <c r="X77" s="51">
        <f>Definitive!$CN77</f>
        <v>95.065370863982281</v>
      </c>
      <c r="Y77" s="51">
        <f>Definitive!$CQ77</f>
        <v>123.46152060257438</v>
      </c>
      <c r="Z77" s="51">
        <f>Definitive!$CT77</f>
        <v>79.015373185647604</v>
      </c>
      <c r="AB77" s="53">
        <f t="shared" ref="AB77:AB96" si="32">STDEV(B77:R77)/AVERAGE(B77:R77)</f>
        <v>0.45096752358735637</v>
      </c>
      <c r="AC77" s="53">
        <f t="shared" ref="AC77:AC96" si="33">STDEV(B77:H77,K77:M77,O77,Q77:R77)/AVERAGE(B77:H77,K77:M77,O77,Q77:R77)</f>
        <v>0.40736501496765126</v>
      </c>
      <c r="AE77" s="51">
        <f t="shared" si="31"/>
        <v>0.96623981373690326</v>
      </c>
      <c r="AF77" s="51">
        <f t="shared" si="16"/>
        <v>0.89322501627673734</v>
      </c>
      <c r="AG77" s="51">
        <f t="shared" si="17"/>
        <v>0.84533386261487831</v>
      </c>
      <c r="AH77" s="51">
        <f t="shared" si="18"/>
        <v>0.94357111991958198</v>
      </c>
      <c r="AI77" s="51">
        <f t="shared" si="19"/>
        <v>0.87315819984869492</v>
      </c>
      <c r="AJ77" s="51">
        <f t="shared" si="20"/>
        <v>0.94357111991958187</v>
      </c>
      <c r="AK77" s="51">
        <f t="shared" si="21"/>
        <v>0.89955416592756388</v>
      </c>
      <c r="AL77" s="51">
        <f t="shared" si="22"/>
        <v>0.99970503612038353</v>
      </c>
      <c r="AM77" s="51">
        <f t="shared" si="23"/>
        <v>0.88872934582132812</v>
      </c>
      <c r="AN77" s="51">
        <f t="shared" si="24"/>
        <v>0.94118027999102494</v>
      </c>
      <c r="AO77" s="51">
        <f t="shared" si="25"/>
        <v>0.95796331533778489</v>
      </c>
      <c r="AP77" s="51">
        <f t="shared" si="26"/>
        <v>0.85827310798129608</v>
      </c>
      <c r="AQ77" s="51">
        <f t="shared" si="27"/>
        <v>0.93370005704492798</v>
      </c>
      <c r="AR77" s="51">
        <f t="shared" si="28"/>
        <v>0.98587211805458796</v>
      </c>
      <c r="AS77" s="51">
        <f t="shared" si="29"/>
        <v>0.95314359266509929</v>
      </c>
      <c r="AT77" s="51">
        <f t="shared" si="30"/>
        <v>0.89683663045315576</v>
      </c>
      <c r="AU77" s="51">
        <f t="shared" si="7"/>
        <v>0.82584271187260161</v>
      </c>
      <c r="AV77" s="51">
        <f t="shared" si="8"/>
        <v>0.97503948941717322</v>
      </c>
      <c r="AW77" s="51">
        <f t="shared" si="9"/>
        <v>0.94357111991958198</v>
      </c>
      <c r="AX77" s="51">
        <f t="shared" si="10"/>
        <v>0.89322501627673723</v>
      </c>
      <c r="AY77" s="51">
        <f t="shared" si="11"/>
        <v>0.89322501627673734</v>
      </c>
      <c r="AZ77" s="51">
        <f t="shared" si="12"/>
        <v>0.89322501627673734</v>
      </c>
      <c r="BA77" s="51">
        <f t="shared" si="13"/>
        <v>0.89322501627673723</v>
      </c>
      <c r="BB77" s="51">
        <f t="shared" si="14"/>
        <v>0.89322501627673734</v>
      </c>
      <c r="BC77" s="51">
        <f t="shared" si="15"/>
        <v>0.89322501627673712</v>
      </c>
    </row>
    <row r="78" spans="1:55">
      <c r="A78" s="50">
        <v>1896</v>
      </c>
      <c r="B78" s="51">
        <f>Definitive!$G78</f>
        <v>164</v>
      </c>
      <c r="C78" s="51">
        <f>Definitive!$N78</f>
        <v>63.139540570486751</v>
      </c>
      <c r="D78" s="51">
        <f>Definitive!$R78</f>
        <v>67.692491794173108</v>
      </c>
      <c r="E78" s="51">
        <f>Definitive!$V78</f>
        <v>95.646525759884625</v>
      </c>
      <c r="F78" s="51">
        <f>Definitive!$Z78</f>
        <v>66.05100926663998</v>
      </c>
      <c r="G78" s="51">
        <f>Definitive!$AB78</f>
        <v>88.951268956692701</v>
      </c>
      <c r="H78" s="51">
        <f>Definitive!$AF78</f>
        <v>58.337390451556118</v>
      </c>
      <c r="I78" s="51">
        <f>Definitive!$AJ78</f>
        <v>128.55864996006594</v>
      </c>
      <c r="J78" s="51">
        <f>Definitive!$AN78</f>
        <v>51.178158061140536</v>
      </c>
      <c r="K78" s="51">
        <f>Definitive!$AV78</f>
        <v>152.9360852580748</v>
      </c>
      <c r="L78" s="51">
        <f>Definitive!$BC78</f>
        <v>95.538666661641429</v>
      </c>
      <c r="M78" s="51">
        <f>Definitive!$BG78</f>
        <v>77.08068166212415</v>
      </c>
      <c r="N78" s="51">
        <f>Definitive!$BK78</f>
        <v>26.032617902094287</v>
      </c>
      <c r="O78" s="51">
        <f>Definitive!$BO78</f>
        <v>82.162226539752425</v>
      </c>
      <c r="P78" s="51">
        <f>Definitive!$BS78</f>
        <v>61.830342913221095</v>
      </c>
      <c r="Q78" s="51">
        <f>Definitive!$BU78</f>
        <v>51.97878082766011</v>
      </c>
      <c r="R78" s="51">
        <f>Definitive!$BY78</f>
        <v>68.32987911588944</v>
      </c>
      <c r="S78" s="52">
        <f>Definitive!$CB78</f>
        <v>124.9562390815334</v>
      </c>
      <c r="T78" s="51">
        <f>Definitive!$CD78</f>
        <v>95.646525759884625</v>
      </c>
      <c r="U78" s="51">
        <f>Definitive!$CG78</f>
        <v>77.661634901698704</v>
      </c>
      <c r="V78" s="51">
        <f>Definitive!$CI78</f>
        <v>63.139540570486751</v>
      </c>
      <c r="W78" s="51">
        <f>Definitive!$CK78</f>
        <v>63.139540570486751</v>
      </c>
      <c r="X78" s="51">
        <f>Definitive!$CN78</f>
        <v>97.234892478549597</v>
      </c>
      <c r="Y78" s="51">
        <f>Definitive!$CQ78</f>
        <v>126.2790811409735</v>
      </c>
      <c r="Z78" s="51">
        <f>Definitive!$CT78</f>
        <v>80.818611930223042</v>
      </c>
      <c r="AB78" s="53">
        <f t="shared" si="32"/>
        <v>0.44338993818685857</v>
      </c>
      <c r="AC78" s="53">
        <f t="shared" si="33"/>
        <v>0.3968706145172276</v>
      </c>
      <c r="AE78" s="51">
        <f t="shared" si="31"/>
        <v>0.9545983701979045</v>
      </c>
      <c r="AF78" s="51">
        <f t="shared" si="16"/>
        <v>0.91360963121983052</v>
      </c>
      <c r="AG78" s="51">
        <f t="shared" si="17"/>
        <v>0.87410150456742475</v>
      </c>
      <c r="AH78" s="51">
        <f t="shared" si="18"/>
        <v>0.93582479574110577</v>
      </c>
      <c r="AI78" s="51">
        <f t="shared" si="19"/>
        <v>0.89711280057635912</v>
      </c>
      <c r="AJ78" s="51">
        <f t="shared" si="20"/>
        <v>0.93582479574110555</v>
      </c>
      <c r="AK78" s="51">
        <f t="shared" si="21"/>
        <v>0.91879600546270879</v>
      </c>
      <c r="AL78" s="51">
        <f t="shared" si="22"/>
        <v>1.0116793544580971</v>
      </c>
      <c r="AM78" s="51">
        <f t="shared" si="23"/>
        <v>0.90992082944455965</v>
      </c>
      <c r="AN78" s="51">
        <f t="shared" si="24"/>
        <v>0.96404829246798418</v>
      </c>
      <c r="AO78" s="51">
        <f t="shared" si="25"/>
        <v>0.94725281191625099</v>
      </c>
      <c r="AP78" s="51">
        <f t="shared" si="26"/>
        <v>0.88482263311229059</v>
      </c>
      <c r="AQ78" s="51">
        <f t="shared" si="27"/>
        <v>0.94664116376175422</v>
      </c>
      <c r="AR78" s="51">
        <f t="shared" si="28"/>
        <v>1.0004781684106641</v>
      </c>
      <c r="AS78" s="51">
        <f t="shared" si="29"/>
        <v>0.94342993450234391</v>
      </c>
      <c r="AT78" s="51">
        <f t="shared" si="30"/>
        <v>0.91657011788994247</v>
      </c>
      <c r="AU78" s="51">
        <f t="shared" si="7"/>
        <v>0.85788425356020237</v>
      </c>
      <c r="AV78" s="51">
        <f t="shared" si="8"/>
        <v>0.96155965964019752</v>
      </c>
      <c r="AW78" s="51">
        <f t="shared" si="9"/>
        <v>0.93582479574110577</v>
      </c>
      <c r="AX78" s="51">
        <f t="shared" si="10"/>
        <v>0.91360963121983052</v>
      </c>
      <c r="AY78" s="51">
        <f t="shared" si="11"/>
        <v>0.91360963121983052</v>
      </c>
      <c r="AZ78" s="51">
        <f t="shared" si="12"/>
        <v>0.91360963121983052</v>
      </c>
      <c r="BA78" s="51">
        <f t="shared" si="13"/>
        <v>0.9136096312198303</v>
      </c>
      <c r="BB78" s="51">
        <f t="shared" si="14"/>
        <v>0.91360963121983052</v>
      </c>
      <c r="BC78" s="51">
        <f t="shared" si="15"/>
        <v>0.9136096312198303</v>
      </c>
    </row>
    <row r="79" spans="1:55">
      <c r="A79" s="50">
        <v>1897</v>
      </c>
      <c r="B79" s="51">
        <f>Definitive!$G79</f>
        <v>165</v>
      </c>
      <c r="C79" s="51">
        <f>Definitive!$N79</f>
        <v>64.57803179838136</v>
      </c>
      <c r="D79" s="51">
        <f>Definitive!$R79</f>
        <v>69.993497919116777</v>
      </c>
      <c r="E79" s="51">
        <f>Definitive!$V79</f>
        <v>96.679801864387613</v>
      </c>
      <c r="F79" s="51">
        <f>Definitive!$Z79</f>
        <v>67.860517978032632</v>
      </c>
      <c r="G79" s="51">
        <f>Definitive!$AB79</f>
        <v>89.912215733880487</v>
      </c>
      <c r="H79" s="51">
        <f>Definitive!$AF79</f>
        <v>59.583000960590901</v>
      </c>
      <c r="I79" s="51">
        <f>Definitive!$AJ79</f>
        <v>126.1948421287785</v>
      </c>
      <c r="J79" s="51">
        <f>Definitive!$AN79</f>
        <v>52.396506634755163</v>
      </c>
      <c r="K79" s="51">
        <f>Definitive!$AV79</f>
        <v>151.95158482688711</v>
      </c>
      <c r="L79" s="51">
        <f>Definitive!$BC79</f>
        <v>96.28149935835151</v>
      </c>
      <c r="M79" s="51">
        <f>Definitive!$BG79</f>
        <v>79.462067405972945</v>
      </c>
      <c r="N79" s="51">
        <f>Definitive!$BK79</f>
        <v>26.392433721555147</v>
      </c>
      <c r="O79" s="51">
        <f>Definitive!$BO79</f>
        <v>80.877650398669402</v>
      </c>
      <c r="P79" s="51">
        <f>Definitive!$BS79</f>
        <v>62.373428742768198</v>
      </c>
      <c r="Q79" s="51">
        <f>Definitive!$BU79</f>
        <v>53.120486066098479</v>
      </c>
      <c r="R79" s="51">
        <f>Definitive!$BY79</f>
        <v>70.978301726034104</v>
      </c>
      <c r="S79" s="52">
        <f>Definitive!$CB79</f>
        <v>125.49207820864049</v>
      </c>
      <c r="T79" s="51">
        <f>Definitive!$CD79</f>
        <v>96.679801864387613</v>
      </c>
      <c r="U79" s="51">
        <f>Definitive!$CG79</f>
        <v>79.430979112009069</v>
      </c>
      <c r="V79" s="51">
        <f>Definitive!$CI79</f>
        <v>64.57803179838136</v>
      </c>
      <c r="W79" s="51">
        <f>Definitive!$CK79</f>
        <v>64.57803179838136</v>
      </c>
      <c r="X79" s="51">
        <f>Definitive!$CN79</f>
        <v>99.450168969507303</v>
      </c>
      <c r="Y79" s="51">
        <f>Definitive!$CQ79</f>
        <v>129.15606359676272</v>
      </c>
      <c r="Z79" s="51">
        <f>Definitive!$CT79</f>
        <v>82.659880701928145</v>
      </c>
      <c r="AB79" s="53">
        <f t="shared" si="32"/>
        <v>0.43215189294799305</v>
      </c>
      <c r="AC79" s="53">
        <f t="shared" si="33"/>
        <v>0.3857328121916489</v>
      </c>
      <c r="AE79" s="51">
        <f t="shared" si="31"/>
        <v>0.96041909196740394</v>
      </c>
      <c r="AF79" s="51">
        <f t="shared" si="16"/>
        <v>0.93442415454951178</v>
      </c>
      <c r="AG79" s="51">
        <f t="shared" si="17"/>
        <v>0.90381400092444686</v>
      </c>
      <c r="AH79" s="51">
        <f t="shared" si="18"/>
        <v>0.94593457643369672</v>
      </c>
      <c r="AI79" s="51">
        <f t="shared" si="19"/>
        <v>0.9216897668599715</v>
      </c>
      <c r="AJ79" s="51">
        <f t="shared" si="20"/>
        <v>0.94593457643369649</v>
      </c>
      <c r="AK79" s="51">
        <f t="shared" si="21"/>
        <v>0.93841398890702998</v>
      </c>
      <c r="AL79" s="51">
        <f t="shared" si="22"/>
        <v>0.99307760668334444</v>
      </c>
      <c r="AM79" s="51">
        <f t="shared" si="23"/>
        <v>0.93158242858479479</v>
      </c>
      <c r="AN79" s="51">
        <f t="shared" si="24"/>
        <v>0.95784239306877506</v>
      </c>
      <c r="AO79" s="51">
        <f t="shared" si="25"/>
        <v>0.95461789649749185</v>
      </c>
      <c r="AP79" s="51">
        <f t="shared" si="26"/>
        <v>0.91215897678351876</v>
      </c>
      <c r="AQ79" s="51">
        <f t="shared" si="27"/>
        <v>0.95972538246597128</v>
      </c>
      <c r="AR79" s="51">
        <f t="shared" si="28"/>
        <v>0.98483606085174868</v>
      </c>
      <c r="AS79" s="51">
        <f t="shared" si="29"/>
        <v>0.95171653626546004</v>
      </c>
      <c r="AT79" s="51">
        <f t="shared" si="30"/>
        <v>0.93670242742718646</v>
      </c>
      <c r="AU79" s="51">
        <f t="shared" si="7"/>
        <v>0.89113530102894545</v>
      </c>
      <c r="AV79" s="51">
        <f t="shared" si="8"/>
        <v>0.96568303349067663</v>
      </c>
      <c r="AW79" s="51">
        <f t="shared" si="9"/>
        <v>0.94593457643369672</v>
      </c>
      <c r="AX79" s="51">
        <f t="shared" si="10"/>
        <v>0.93442415454951167</v>
      </c>
      <c r="AY79" s="51">
        <f t="shared" si="11"/>
        <v>0.93442415454951178</v>
      </c>
      <c r="AZ79" s="51">
        <f t="shared" si="12"/>
        <v>0.93442415454951178</v>
      </c>
      <c r="BA79" s="51">
        <f t="shared" si="13"/>
        <v>0.93442415454951167</v>
      </c>
      <c r="BB79" s="51">
        <f t="shared" si="14"/>
        <v>0.93442415454951178</v>
      </c>
      <c r="BC79" s="51">
        <f t="shared" si="15"/>
        <v>0.93442415454951167</v>
      </c>
    </row>
    <row r="80" spans="1:55">
      <c r="A80" s="50">
        <v>1898</v>
      </c>
      <c r="B80" s="51">
        <f>Definitive!$G80</f>
        <v>165</v>
      </c>
      <c r="C80" s="51">
        <f>Definitive!$N80</f>
        <v>66.046831359879704</v>
      </c>
      <c r="D80" s="51">
        <f>Definitive!$R80</f>
        <v>72.370019578747474</v>
      </c>
      <c r="E80" s="51">
        <f>Definitive!$V80</f>
        <v>97.10469949320003</v>
      </c>
      <c r="F80" s="51">
        <f>Definitive!$Z80</f>
        <v>69.71699793981719</v>
      </c>
      <c r="G80" s="51">
        <f>Definitive!$AB80</f>
        <v>90.307370528676032</v>
      </c>
      <c r="H80" s="51">
        <f>Definitive!$AF80</f>
        <v>60.85293691839091</v>
      </c>
      <c r="I80" s="51">
        <f>Definitive!$AJ80</f>
        <v>129.84689311146255</v>
      </c>
      <c r="J80" s="51">
        <f>Definitive!$AN80</f>
        <v>53.641857690766706</v>
      </c>
      <c r="K80" s="51">
        <f>Definitive!$AV80</f>
        <v>158.25234538046877</v>
      </c>
      <c r="L80" s="51">
        <f>Definitive!$BC80</f>
        <v>96.414967285858253</v>
      </c>
      <c r="M80" s="51">
        <f>Definitive!$BG80</f>
        <v>81.913968903286161</v>
      </c>
      <c r="N80" s="51">
        <f>Definitive!$BK80</f>
        <v>26.756224454651171</v>
      </c>
      <c r="O80" s="51">
        <f>Definitive!$BO80</f>
        <v>83.451569386554056</v>
      </c>
      <c r="P80" s="51">
        <f>Definitive!$BS80</f>
        <v>62.522383550510995</v>
      </c>
      <c r="Q80" s="51">
        <f>Definitive!$BU80</f>
        <v>54.285243106832333</v>
      </c>
      <c r="R80" s="51">
        <f>Definitive!$BY80</f>
        <v>73.72662452533288</v>
      </c>
      <c r="S80" s="52">
        <f>Definitive!$CB80</f>
        <v>125.2663956431082</v>
      </c>
      <c r="T80" s="51">
        <f>Definitive!$CD80</f>
        <v>97.10469949320003</v>
      </c>
      <c r="U80" s="51">
        <f>Definitive!$CG80</f>
        <v>81.237602572652037</v>
      </c>
      <c r="V80" s="51">
        <f>Definitive!$CI80</f>
        <v>66.046831359879704</v>
      </c>
      <c r="W80" s="51">
        <f>Definitive!$CK80</f>
        <v>66.046831359879704</v>
      </c>
      <c r="X80" s="51">
        <f>Definitive!$CN80</f>
        <v>101.71212029421474</v>
      </c>
      <c r="Y80" s="51">
        <f>Definitive!$CQ80</f>
        <v>132.09366271975941</v>
      </c>
      <c r="Z80" s="51">
        <f>Definitive!$CT80</f>
        <v>84.539944140646028</v>
      </c>
      <c r="AB80" s="53">
        <f t="shared" si="32"/>
        <v>0.43089158908843411</v>
      </c>
      <c r="AC80" s="53">
        <f t="shared" si="33"/>
        <v>0.38198532490851173</v>
      </c>
      <c r="AE80" s="51">
        <f t="shared" si="31"/>
        <v>0.96041909196740394</v>
      </c>
      <c r="AF80" s="51">
        <f t="shared" si="16"/>
        <v>0.95567723009601957</v>
      </c>
      <c r="AG80" s="51">
        <f t="shared" si="17"/>
        <v>0.93450161639348006</v>
      </c>
      <c r="AH80" s="51">
        <f t="shared" si="18"/>
        <v>0.95009186007296331</v>
      </c>
      <c r="AI80" s="51">
        <f t="shared" si="19"/>
        <v>0.94690470235031554</v>
      </c>
      <c r="AJ80" s="51">
        <f t="shared" si="20"/>
        <v>0.95009186007296309</v>
      </c>
      <c r="AK80" s="51">
        <f t="shared" si="21"/>
        <v>0.95841509070792452</v>
      </c>
      <c r="AL80" s="51">
        <f t="shared" si="22"/>
        <v>1.0218170542565534</v>
      </c>
      <c r="AM80" s="51">
        <f t="shared" si="23"/>
        <v>0.95372411771088494</v>
      </c>
      <c r="AN80" s="51">
        <f t="shared" si="24"/>
        <v>0.99755988317374233</v>
      </c>
      <c r="AO80" s="51">
        <f t="shared" si="25"/>
        <v>0.95594121274262167</v>
      </c>
      <c r="AP80" s="51">
        <f t="shared" si="26"/>
        <v>0.94030478312828414</v>
      </c>
      <c r="AQ80" s="51">
        <f t="shared" si="27"/>
        <v>0.97295414356248999</v>
      </c>
      <c r="AR80" s="51">
        <f t="shared" si="28"/>
        <v>1.0161783194916156</v>
      </c>
      <c r="AS80" s="51">
        <f t="shared" si="29"/>
        <v>0.9539893430766696</v>
      </c>
      <c r="AT80" s="51">
        <f t="shared" si="30"/>
        <v>0.95724122193408778</v>
      </c>
      <c r="AU80" s="51">
        <f t="shared" si="7"/>
        <v>0.92564059920487396</v>
      </c>
      <c r="AV80" s="51">
        <f t="shared" si="8"/>
        <v>0.9639463674986859</v>
      </c>
      <c r="AW80" s="51">
        <f t="shared" si="9"/>
        <v>0.95009186007296331</v>
      </c>
      <c r="AX80" s="51">
        <f t="shared" si="10"/>
        <v>0.95567723009601957</v>
      </c>
      <c r="AY80" s="51">
        <f t="shared" si="11"/>
        <v>0.95567723009601957</v>
      </c>
      <c r="AZ80" s="51">
        <f t="shared" si="12"/>
        <v>0.95567723009601957</v>
      </c>
      <c r="BA80" s="51">
        <f t="shared" si="13"/>
        <v>0.95567723009601946</v>
      </c>
      <c r="BB80" s="51">
        <f t="shared" si="14"/>
        <v>0.95567723009601957</v>
      </c>
      <c r="BC80" s="51">
        <f t="shared" si="15"/>
        <v>0.95567723009601957</v>
      </c>
    </row>
    <row r="81" spans="1:55">
      <c r="A81" s="50">
        <v>1899</v>
      </c>
      <c r="B81" s="51">
        <f>Definitive!$G81</f>
        <v>169</v>
      </c>
      <c r="C81" s="51">
        <f>Definitive!$N81</f>
        <v>67.546548261964091</v>
      </c>
      <c r="D81" s="51">
        <f>Definitive!$R81</f>
        <v>74.824474229448242</v>
      </c>
      <c r="E81" s="51">
        <f>Definitive!$V81</f>
        <v>100.00431249759997</v>
      </c>
      <c r="F81" s="51">
        <f>Definitive!$Z81</f>
        <v>71.621626077141443</v>
      </c>
      <c r="G81" s="51">
        <f>Definitive!$AB81</f>
        <v>93.004010622767979</v>
      </c>
      <c r="H81" s="51">
        <f>Definitive!$AF81</f>
        <v>62.147649085792011</v>
      </c>
      <c r="I81" s="51">
        <f>Definitive!$AJ81</f>
        <v>130.09933512704319</v>
      </c>
      <c r="J81" s="51">
        <f>Definitive!$AN81</f>
        <v>54.914783787319635</v>
      </c>
      <c r="K81" s="51">
        <f>Definitive!$AV81</f>
        <v>160.49024238311173</v>
      </c>
      <c r="L81" s="51">
        <f>Definitive!$BC81</f>
        <v>98.996548836141173</v>
      </c>
      <c r="M81" s="51">
        <f>Definitive!$BG81</f>
        <v>84.438414353662026</v>
      </c>
      <c r="N81" s="51">
        <f>Definitive!$BK81</f>
        <v>27.124029808628592</v>
      </c>
      <c r="O81" s="51">
        <f>Definitive!$BO81</f>
        <v>83.848258615300608</v>
      </c>
      <c r="P81" s="51">
        <f>Definitive!$BS81</f>
        <v>64.260694857875237</v>
      </c>
      <c r="Q81" s="51">
        <f>Definitive!$BU81</f>
        <v>55.473494585782511</v>
      </c>
      <c r="R81" s="51">
        <f>Definitive!$BY81</f>
        <v>76.578541239232948</v>
      </c>
      <c r="S81" s="52">
        <f>Definitive!$CB81</f>
        <v>128.07241879391782</v>
      </c>
      <c r="T81" s="51">
        <f>Definitive!$CD81</f>
        <v>100.00431249759997</v>
      </c>
      <c r="U81" s="51">
        <f>Definitive!$CG81</f>
        <v>83.082254362215835</v>
      </c>
      <c r="V81" s="51">
        <f>Definitive!$CI81</f>
        <v>67.546548261964091</v>
      </c>
      <c r="W81" s="51">
        <f>Definitive!$CK81</f>
        <v>67.546548261964091</v>
      </c>
      <c r="X81" s="51">
        <f>Definitive!$CN81</f>
        <v>104.02168432342471</v>
      </c>
      <c r="Y81" s="51">
        <f>Definitive!$CQ81</f>
        <v>135.09309652392818</v>
      </c>
      <c r="Z81" s="51">
        <f>Definitive!$CT81</f>
        <v>86.459581775314035</v>
      </c>
      <c r="AB81" s="53">
        <f t="shared" si="32"/>
        <v>0.42718349897932156</v>
      </c>
      <c r="AC81" s="53">
        <f t="shared" si="33"/>
        <v>0.37888550597350723</v>
      </c>
      <c r="AE81" s="51">
        <f t="shared" si="31"/>
        <v>0.98370197904540158</v>
      </c>
      <c r="AF81" s="51">
        <f t="shared" si="16"/>
        <v>0.97737767000210141</v>
      </c>
      <c r="AG81" s="51">
        <f t="shared" si="17"/>
        <v>0.96619556717303656</v>
      </c>
      <c r="AH81" s="51">
        <f t="shared" si="18"/>
        <v>0.97846225540110088</v>
      </c>
      <c r="AI81" s="51">
        <f t="shared" si="19"/>
        <v>0.97277359218716586</v>
      </c>
      <c r="AJ81" s="51">
        <f t="shared" si="20"/>
        <v>0.97846225540110077</v>
      </c>
      <c r="AK81" s="51">
        <f t="shared" si="21"/>
        <v>0.97880641021029291</v>
      </c>
      <c r="AL81" s="51">
        <f t="shared" si="22"/>
        <v>1.0238036212859993</v>
      </c>
      <c r="AM81" s="51">
        <f t="shared" si="23"/>
        <v>0.97635607660657908</v>
      </c>
      <c r="AN81" s="51">
        <f t="shared" si="24"/>
        <v>1.0116666963596335</v>
      </c>
      <c r="AO81" s="51">
        <f t="shared" si="25"/>
        <v>0.98153724069805925</v>
      </c>
      <c r="AP81" s="51">
        <f t="shared" si="26"/>
        <v>0.96928333420468826</v>
      </c>
      <c r="AQ81" s="51">
        <f t="shared" si="27"/>
        <v>0.98632889095195553</v>
      </c>
      <c r="AR81" s="51">
        <f t="shared" si="28"/>
        <v>1.0210087498453082</v>
      </c>
      <c r="AS81" s="51">
        <f t="shared" si="29"/>
        <v>0.98051313132660767</v>
      </c>
      <c r="AT81" s="51">
        <f t="shared" si="30"/>
        <v>0.97819430665062457</v>
      </c>
      <c r="AU81" s="51">
        <f t="shared" si="7"/>
        <v>0.96144652295267541</v>
      </c>
      <c r="AV81" s="51">
        <f t="shared" si="8"/>
        <v>0.98553919620149655</v>
      </c>
      <c r="AW81" s="51">
        <f t="shared" si="9"/>
        <v>0.97846225540110088</v>
      </c>
      <c r="AX81" s="51">
        <f t="shared" si="10"/>
        <v>0.97737767000210141</v>
      </c>
      <c r="AY81" s="51">
        <f t="shared" si="11"/>
        <v>0.97737767000210141</v>
      </c>
      <c r="AZ81" s="51">
        <f t="shared" si="12"/>
        <v>0.97737767000210141</v>
      </c>
      <c r="BA81" s="51">
        <f t="shared" si="13"/>
        <v>0.9773776700021013</v>
      </c>
      <c r="BB81" s="51">
        <f t="shared" si="14"/>
        <v>0.97737767000210141</v>
      </c>
      <c r="BC81" s="51">
        <f t="shared" si="15"/>
        <v>0.9773776700021013</v>
      </c>
    </row>
    <row r="82" spans="1:55">
      <c r="A82" s="50">
        <v>1900</v>
      </c>
      <c r="B82" s="51">
        <f>Definitive!$G82</f>
        <v>171</v>
      </c>
      <c r="C82" s="51">
        <f>Definitive!$N82</f>
        <v>69.077803365037596</v>
      </c>
      <c r="D82" s="51">
        <f>Definitive!$R82</f>
        <v>77.359355296734151</v>
      </c>
      <c r="E82" s="51">
        <f>Definitive!$V82</f>
        <v>101.68657424171801</v>
      </c>
      <c r="F82" s="51">
        <f>Definitive!$Z82</f>
        <v>73.575608076714374</v>
      </c>
      <c r="G82" s="51">
        <f>Definitive!$AB82</f>
        <v>94.568514044797752</v>
      </c>
      <c r="H82" s="51">
        <f>Definitive!$AF82</f>
        <v>63.467596292337959</v>
      </c>
      <c r="I82" s="51">
        <f>Definitive!$AJ82</f>
        <v>126.07942803636483</v>
      </c>
      <c r="J82" s="51">
        <f>Definitive!$AN82</f>
        <v>56.215869262963416</v>
      </c>
      <c r="K82" s="51">
        <f>Definitive!$AV82</f>
        <v>157.4246545757465</v>
      </c>
      <c r="L82" s="51">
        <f>Definitive!$BC82</f>
        <v>100.36032504024334</v>
      </c>
      <c r="M82" s="51">
        <f>Definitive!$BG82</f>
        <v>87.037489069426357</v>
      </c>
      <c r="N82" s="51">
        <f>Definitive!$BK82</f>
        <v>27.495889865239423</v>
      </c>
      <c r="O82" s="51">
        <f>Definitive!$BO82</f>
        <v>81.485291759717825</v>
      </c>
      <c r="P82" s="51">
        <f>Definitive!$BS82</f>
        <v>65.211128560089207</v>
      </c>
      <c r="Q82" s="51">
        <f>Definitive!$BU82</f>
        <v>56.685691359190265</v>
      </c>
      <c r="R82" s="51">
        <f>Definitive!$BY82</f>
        <v>79.53788008837887</v>
      </c>
      <c r="S82" s="52">
        <f>Definitive!$CB82</f>
        <v>129.35502000354461</v>
      </c>
      <c r="T82" s="51">
        <f>Definitive!$CD82</f>
        <v>101.68657424171801</v>
      </c>
      <c r="U82" s="51">
        <f>Definitive!$CG82</f>
        <v>84.965698138996245</v>
      </c>
      <c r="V82" s="51">
        <f>Definitive!$CI82</f>
        <v>69.077803365037596</v>
      </c>
      <c r="W82" s="51">
        <f>Definitive!$CK82</f>
        <v>69.077803365037596</v>
      </c>
      <c r="X82" s="51">
        <f>Definitive!$CN82</f>
        <v>106.37981718215789</v>
      </c>
      <c r="Y82" s="51">
        <f>Definitive!$CQ82</f>
        <v>138.15560673007519</v>
      </c>
      <c r="Z82" s="51">
        <f>Definitive!$CT82</f>
        <v>88.419588307248119</v>
      </c>
      <c r="AB82" s="53">
        <f t="shared" si="32"/>
        <v>0.41486456203855959</v>
      </c>
      <c r="AC82" s="53">
        <f t="shared" si="33"/>
        <v>0.36728339336548871</v>
      </c>
      <c r="AE82" s="51">
        <f t="shared" si="31"/>
        <v>0.99534342258440045</v>
      </c>
      <c r="AF82" s="51">
        <f t="shared" si="16"/>
        <v>0.9995344579258385</v>
      </c>
      <c r="AG82" s="51">
        <f t="shared" si="17"/>
        <v>0.99892805043796518</v>
      </c>
      <c r="AH82" s="51">
        <f t="shared" si="18"/>
        <v>0.99492184178508036</v>
      </c>
      <c r="AI82" s="51">
        <f t="shared" si="19"/>
        <v>0.99931281215330225</v>
      </c>
      <c r="AJ82" s="51">
        <f t="shared" si="20"/>
        <v>0.99492184178508025</v>
      </c>
      <c r="AK82" s="51">
        <f t="shared" si="21"/>
        <v>0.9995951738387101</v>
      </c>
      <c r="AL82" s="51">
        <f t="shared" si="22"/>
        <v>0.99216936710129611</v>
      </c>
      <c r="AM82" s="51">
        <f t="shared" si="23"/>
        <v>0.99948869450505284</v>
      </c>
      <c r="AN82" s="51">
        <f t="shared" si="24"/>
        <v>0.99234244933111804</v>
      </c>
      <c r="AO82" s="51">
        <f t="shared" si="25"/>
        <v>0.99505889522078161</v>
      </c>
      <c r="AP82" s="51">
        <f t="shared" si="26"/>
        <v>0.99911856767782725</v>
      </c>
      <c r="AQ82" s="51">
        <f t="shared" si="27"/>
        <v>0.99985108215341245</v>
      </c>
      <c r="AR82" s="51">
        <f t="shared" si="28"/>
        <v>0.99223522639965589</v>
      </c>
      <c r="AS82" s="51">
        <f t="shared" si="29"/>
        <v>0.99501519557501428</v>
      </c>
      <c r="AT82" s="51">
        <f t="shared" si="30"/>
        <v>0.99956963177015701</v>
      </c>
      <c r="AU82" s="51">
        <f t="shared" si="7"/>
        <v>0.99860113572939979</v>
      </c>
      <c r="AV82" s="51">
        <f t="shared" si="8"/>
        <v>0.99540903216685506</v>
      </c>
      <c r="AW82" s="51">
        <f t="shared" si="9"/>
        <v>0.99492184178508036</v>
      </c>
      <c r="AX82" s="51">
        <f t="shared" si="10"/>
        <v>0.9995344579258385</v>
      </c>
      <c r="AY82" s="51">
        <f t="shared" si="11"/>
        <v>0.9995344579258385</v>
      </c>
      <c r="AZ82" s="51">
        <f t="shared" si="12"/>
        <v>0.9995344579258385</v>
      </c>
      <c r="BA82" s="51">
        <f t="shared" si="13"/>
        <v>0.99953445792583828</v>
      </c>
      <c r="BB82" s="51">
        <f t="shared" si="14"/>
        <v>0.9995344579258385</v>
      </c>
      <c r="BC82" s="51">
        <f t="shared" si="15"/>
        <v>0.99953445792583828</v>
      </c>
    </row>
    <row r="83" spans="1:55">
      <c r="A83" s="50">
        <v>1901</v>
      </c>
      <c r="B83" s="51">
        <f>Definitive!$G83</f>
        <v>176</v>
      </c>
      <c r="C83" s="51">
        <f>Definitive!$N83</f>
        <v>70.641229608411379</v>
      </c>
      <c r="D83" s="51">
        <f>Definitive!$R83</f>
        <v>79.977234528619292</v>
      </c>
      <c r="E83" s="51">
        <f>Definitive!$V83</f>
        <v>105.25679560783375</v>
      </c>
      <c r="F83" s="51">
        <f>Definitive!$Z83</f>
        <v>75.580179076721222</v>
      </c>
      <c r="G83" s="51">
        <f>Definitive!$AB83</f>
        <v>97.888819915285396</v>
      </c>
      <c r="H83" s="51">
        <f>Definitive!$AF83</f>
        <v>64.813245577210338</v>
      </c>
      <c r="I83" s="51">
        <f>Definitive!$AJ83</f>
        <v>125.7396948116133</v>
      </c>
      <c r="J83" s="51">
        <f>Definitive!$AN83</f>
        <v>57.545710473803254</v>
      </c>
      <c r="K83" s="51">
        <f>Definitive!$AV83</f>
        <v>158.91170386773697</v>
      </c>
      <c r="L83" s="51">
        <f>Definitive!$BC83</f>
        <v>103.57279678759703</v>
      </c>
      <c r="M83" s="51">
        <f>Definitive!$BG83</f>
        <v>89.713337058159539</v>
      </c>
      <c r="N83" s="51">
        <f>Definitive!$BK83</f>
        <v>27.871845084144653</v>
      </c>
      <c r="O83" s="51">
        <f>Definitive!$BO83</f>
        <v>81.493584632446343</v>
      </c>
      <c r="P83" s="51">
        <f>Definitive!$BS83</f>
        <v>67.365828489246624</v>
      </c>
      <c r="Q83" s="51">
        <f>Definitive!$BU83</f>
        <v>57.922292652686387</v>
      </c>
      <c r="R83" s="51">
        <f>Definitive!$BY83</f>
        <v>82.608608626797889</v>
      </c>
      <c r="S83" s="52">
        <f>Definitive!$CB83</f>
        <v>132.89789888813431</v>
      </c>
      <c r="T83" s="51">
        <f>Definitive!$CD83</f>
        <v>105.25679560783375</v>
      </c>
      <c r="U83" s="51">
        <f>Definitive!$CG83</f>
        <v>86.888712418345989</v>
      </c>
      <c r="V83" s="51">
        <f>Definitive!$CI83</f>
        <v>70.641229608411379</v>
      </c>
      <c r="W83" s="51">
        <f>Definitive!$CK83</f>
        <v>70.641229608411379</v>
      </c>
      <c r="X83" s="51">
        <f>Definitive!$CN83</f>
        <v>108.78749359695352</v>
      </c>
      <c r="Y83" s="51">
        <f>Definitive!$CQ83</f>
        <v>141.28245921682276</v>
      </c>
      <c r="Z83" s="51">
        <f>Definitive!$CT83</f>
        <v>90.420773898766569</v>
      </c>
      <c r="AB83" s="53">
        <f t="shared" si="32"/>
        <v>0.41202147222810781</v>
      </c>
      <c r="AC83" s="53">
        <f t="shared" si="33"/>
        <v>0.36529628295313155</v>
      </c>
      <c r="AE83" s="51">
        <f t="shared" si="31"/>
        <v>1.0244470314318974</v>
      </c>
      <c r="AF83" s="51">
        <f t="shared" si="16"/>
        <v>1.0221567523033777</v>
      </c>
      <c r="AG83" s="51">
        <f t="shared" si="17"/>
        <v>1.0327322747280745</v>
      </c>
      <c r="AH83" s="51">
        <f t="shared" si="18"/>
        <v>1.0298536038553876</v>
      </c>
      <c r="AI83" s="51">
        <f t="shared" si="19"/>
        <v>1.0265391380450182</v>
      </c>
      <c r="AJ83" s="51">
        <f t="shared" si="20"/>
        <v>1.0298536038553874</v>
      </c>
      <c r="AK83" s="51">
        <f t="shared" si="21"/>
        <v>1.0207887373170283</v>
      </c>
      <c r="AL83" s="51">
        <f t="shared" si="22"/>
        <v>0.98949587068848099</v>
      </c>
      <c r="AM83" s="51">
        <f t="shared" si="23"/>
        <v>1.023132574305325</v>
      </c>
      <c r="AN83" s="51">
        <f t="shared" si="24"/>
        <v>1.0017162169958258</v>
      </c>
      <c r="AO83" s="51">
        <f t="shared" si="25"/>
        <v>1.0269101131853302</v>
      </c>
      <c r="AP83" s="51">
        <f t="shared" si="26"/>
        <v>1.029835094985895</v>
      </c>
      <c r="AQ83" s="51">
        <f t="shared" si="27"/>
        <v>1.0135221884280572</v>
      </c>
      <c r="AR83" s="51">
        <f t="shared" si="28"/>
        <v>0.99233620757394625</v>
      </c>
      <c r="AS83" s="51">
        <f t="shared" si="29"/>
        <v>1.0278923933594457</v>
      </c>
      <c r="AT83" s="51">
        <f t="shared" si="30"/>
        <v>1.0213752950680435</v>
      </c>
      <c r="AU83" s="51">
        <f t="shared" si="7"/>
        <v>1.0371542503280617</v>
      </c>
      <c r="AV83" s="51">
        <f t="shared" si="8"/>
        <v>1.0226720919344403</v>
      </c>
      <c r="AW83" s="51">
        <f t="shared" si="9"/>
        <v>1.0298536038553876</v>
      </c>
      <c r="AX83" s="51">
        <f t="shared" si="10"/>
        <v>1.0221567523033774</v>
      </c>
      <c r="AY83" s="51">
        <f t="shared" si="11"/>
        <v>1.0221567523033777</v>
      </c>
      <c r="AZ83" s="51">
        <f t="shared" si="12"/>
        <v>1.0221567523033777</v>
      </c>
      <c r="BA83" s="51">
        <f t="shared" si="13"/>
        <v>1.0221567523033774</v>
      </c>
      <c r="BB83" s="51">
        <f t="shared" si="14"/>
        <v>1.0221567523033777</v>
      </c>
      <c r="BC83" s="51">
        <f t="shared" si="15"/>
        <v>1.0221567523033774</v>
      </c>
    </row>
    <row r="84" spans="1:55">
      <c r="A84" s="50">
        <v>1902</v>
      </c>
      <c r="B84" s="51">
        <f>Definitive!$G84</f>
        <v>178</v>
      </c>
      <c r="C84" s="51">
        <f>Definitive!$N84</f>
        <v>72.237472240007719</v>
      </c>
      <c r="D84" s="51">
        <f>Definitive!$R84</f>
        <v>82.680764421058456</v>
      </c>
      <c r="E84" s="51">
        <f>Definitive!$V84</f>
        <v>106.9755701607462</v>
      </c>
      <c r="F84" s="51">
        <f>Definitive!$Z84</f>
        <v>77.636604373051583</v>
      </c>
      <c r="G84" s="51">
        <f>Definitive!$AB84</f>
        <v>99.487280249493978</v>
      </c>
      <c r="H84" s="51">
        <f>Definitive!$AF84</f>
        <v>66.185072332575288</v>
      </c>
      <c r="I84" s="51">
        <f>Definitive!$AJ84</f>
        <v>123.60715796767175</v>
      </c>
      <c r="J84" s="51">
        <f>Definitive!$AN84</f>
        <v>58.904916035346403</v>
      </c>
      <c r="K84" s="51">
        <f>Definitive!$AV84</f>
        <v>158.11827458026391</v>
      </c>
      <c r="L84" s="51">
        <f>Definitive!$BC84</f>
        <v>104.94875373917971</v>
      </c>
      <c r="M84" s="51">
        <f>Definitive!$BG84</f>
        <v>92.468162648520774</v>
      </c>
      <c r="N84" s="51">
        <f>Definitive!$BK84</f>
        <v>28.251936306347524</v>
      </c>
      <c r="O84" s="51">
        <f>Definitive!$BO84</f>
        <v>80.336085283368121</v>
      </c>
      <c r="P84" s="51">
        <f>Definitive!$BS84</f>
        <v>68.329073462891088</v>
      </c>
      <c r="Q84" s="51">
        <f>Definitive!$BU84</f>
        <v>59.183766213015971</v>
      </c>
      <c r="R84" s="51">
        <f>Definitive!$BY84</f>
        <v>85.79483875242606</v>
      </c>
      <c r="S84" s="52">
        <f>Definitive!$CB84</f>
        <v>134.1663853110179</v>
      </c>
      <c r="T84" s="51">
        <f>Definitive!$CD84</f>
        <v>106.9755701607462</v>
      </c>
      <c r="U84" s="51">
        <f>Definitive!$CG84</f>
        <v>88.852090855209497</v>
      </c>
      <c r="V84" s="51">
        <f>Definitive!$CI84</f>
        <v>72.237472240007719</v>
      </c>
      <c r="W84" s="51">
        <f>Definitive!$CK84</f>
        <v>72.237472240007719</v>
      </c>
      <c r="X84" s="51">
        <f>Definitive!$CN84</f>
        <v>111.2457072496119</v>
      </c>
      <c r="Y84" s="51">
        <f>Definitive!$CQ84</f>
        <v>144.47494448001544</v>
      </c>
      <c r="Z84" s="51">
        <f>Definitive!$CT84</f>
        <v>92.463964467209877</v>
      </c>
      <c r="AB84" s="53">
        <f t="shared" si="32"/>
        <v>0.40392884771004134</v>
      </c>
      <c r="AC84" s="53">
        <f t="shared" si="33"/>
        <v>0.35701742732573871</v>
      </c>
      <c r="AE84" s="51">
        <f t="shared" si="31"/>
        <v>1.0360884749708963</v>
      </c>
      <c r="AF84" s="51">
        <f t="shared" si="16"/>
        <v>1.0452538896726631</v>
      </c>
      <c r="AG84" s="51">
        <f t="shared" si="17"/>
        <v>1.067642491267444</v>
      </c>
      <c r="AH84" s="51">
        <f t="shared" si="18"/>
        <v>1.046670438885468</v>
      </c>
      <c r="AI84" s="51">
        <f t="shared" si="19"/>
        <v>1.0544697552641977</v>
      </c>
      <c r="AJ84" s="51">
        <f t="shared" si="20"/>
        <v>1.0466704388854677</v>
      </c>
      <c r="AK84" s="51">
        <f t="shared" si="21"/>
        <v>1.0423945879260448</v>
      </c>
      <c r="AL84" s="51">
        <f t="shared" si="22"/>
        <v>0.97271408666766979</v>
      </c>
      <c r="AM84" s="51">
        <f t="shared" si="23"/>
        <v>1.0472985368721583</v>
      </c>
      <c r="AN84" s="51">
        <f t="shared" si="24"/>
        <v>0.9967147541396808</v>
      </c>
      <c r="AO84" s="51">
        <f t="shared" si="25"/>
        <v>1.0405525381532068</v>
      </c>
      <c r="AP84" s="51">
        <f t="shared" si="26"/>
        <v>1.0614582200033051</v>
      </c>
      <c r="AQ84" s="51">
        <f t="shared" si="27"/>
        <v>1.0273436949040851</v>
      </c>
      <c r="AR84" s="51">
        <f t="shared" si="28"/>
        <v>0.97824149668947402</v>
      </c>
      <c r="AS84" s="51">
        <f t="shared" si="29"/>
        <v>1.0425899366622631</v>
      </c>
      <c r="AT84" s="51">
        <f t="shared" si="30"/>
        <v>1.0436195445770866</v>
      </c>
      <c r="AU84" s="51">
        <f t="shared" si="7"/>
        <v>1.0771574917849887</v>
      </c>
      <c r="AV84" s="51">
        <f t="shared" si="8"/>
        <v>1.0324333121985225</v>
      </c>
      <c r="AW84" s="51">
        <f t="shared" si="9"/>
        <v>1.046670438885468</v>
      </c>
      <c r="AX84" s="51">
        <f t="shared" si="10"/>
        <v>1.0452538896726631</v>
      </c>
      <c r="AY84" s="51">
        <f t="shared" si="11"/>
        <v>1.0452538896726631</v>
      </c>
      <c r="AZ84" s="51">
        <f t="shared" si="12"/>
        <v>1.0452538896726631</v>
      </c>
      <c r="BA84" s="51">
        <f t="shared" si="13"/>
        <v>1.0452538896726631</v>
      </c>
      <c r="BB84" s="51">
        <f t="shared" si="14"/>
        <v>1.0452538896726631</v>
      </c>
      <c r="BC84" s="51">
        <f t="shared" si="15"/>
        <v>1.0452538896726629</v>
      </c>
    </row>
    <row r="85" spans="1:55">
      <c r="A85" s="50">
        <v>1903</v>
      </c>
      <c r="B85" s="51">
        <f>Definitive!$G85</f>
        <v>182</v>
      </c>
      <c r="C85" s="51">
        <f>Definitive!$N85</f>
        <v>73.86718905035714</v>
      </c>
      <c r="D85" s="51">
        <f>Definitive!$R85</f>
        <v>85.472680717649482</v>
      </c>
      <c r="E85" s="51">
        <f>Definitive!$V85</f>
        <v>109.15722298844787</v>
      </c>
      <c r="F85" s="51">
        <f>Definitive!$Z85</f>
        <v>79.746180142221419</v>
      </c>
      <c r="G85" s="51">
        <f>Definitive!$AB85</f>
        <v>101.51621737925653</v>
      </c>
      <c r="H85" s="51">
        <f>Definitive!$AF85</f>
        <v>67.58356044938796</v>
      </c>
      <c r="I85" s="51">
        <f>Definitive!$AJ85</f>
        <v>127.25007880388902</v>
      </c>
      <c r="J85" s="51">
        <f>Definitive!$AN85</f>
        <v>60.29410706913621</v>
      </c>
      <c r="K85" s="51">
        <f>Definitive!$AV85</f>
        <v>164.75988066743267</v>
      </c>
      <c r="L85" s="51">
        <f>Definitive!$BC85</f>
        <v>106.76828600833143</v>
      </c>
      <c r="M85" s="51">
        <f>Definitive!$BG85</f>
        <v>95.304232160541872</v>
      </c>
      <c r="N85" s="51">
        <f>Definitive!$BK85</f>
        <v>28.636204757657282</v>
      </c>
      <c r="O85" s="51">
        <f>Definitive!$BO85</f>
        <v>82.935626279808105</v>
      </c>
      <c r="P85" s="51">
        <f>Definitive!$BS85</f>
        <v>69.583266355714642</v>
      </c>
      <c r="Q85" s="51">
        <f>Definitive!$BU85</f>
        <v>60.470588462465152</v>
      </c>
      <c r="R85" s="51">
        <f>Definitive!$BY85</f>
        <v>89.100831896063283</v>
      </c>
      <c r="S85" s="52">
        <f>Definitive!$CB85</f>
        <v>136.93465591387934</v>
      </c>
      <c r="T85" s="51">
        <f>Definitive!$CD85</f>
        <v>109.15722298844787</v>
      </c>
      <c r="U85" s="51">
        <f>Definitive!$CG85</f>
        <v>90.856642531939286</v>
      </c>
      <c r="V85" s="51">
        <f>Definitive!$CI85</f>
        <v>73.86718905035714</v>
      </c>
      <c r="W85" s="51">
        <f>Definitive!$CK85</f>
        <v>73.86718905035714</v>
      </c>
      <c r="X85" s="51">
        <f>Definitive!$CN85</f>
        <v>113.75547113755</v>
      </c>
      <c r="Y85" s="51">
        <f>Definitive!$CQ85</f>
        <v>147.73437810071428</v>
      </c>
      <c r="Z85" s="51">
        <f>Definitive!$CT85</f>
        <v>94.55000198445714</v>
      </c>
      <c r="AB85" s="53">
        <f t="shared" si="32"/>
        <v>0.40636179793273586</v>
      </c>
      <c r="AC85" s="53">
        <f t="shared" si="33"/>
        <v>0.35859159289405035</v>
      </c>
      <c r="AE85" s="51">
        <f t="shared" si="31"/>
        <v>1.059371362048894</v>
      </c>
      <c r="AF85" s="51">
        <f t="shared" si="16"/>
        <v>1.0688353880593027</v>
      </c>
      <c r="AG85" s="51">
        <f t="shared" si="17"/>
        <v>1.1036940262426509</v>
      </c>
      <c r="AH85" s="51">
        <f t="shared" si="18"/>
        <v>1.0680161678143718</v>
      </c>
      <c r="AI85" s="51">
        <f t="shared" si="19"/>
        <v>1.0831222686371285</v>
      </c>
      <c r="AJ85" s="51">
        <f t="shared" si="20"/>
        <v>1.0680161678143716</v>
      </c>
      <c r="AK85" s="51">
        <f t="shared" si="21"/>
        <v>1.0644203467998765</v>
      </c>
      <c r="AL85" s="51">
        <f t="shared" si="22"/>
        <v>1.0013816854723481</v>
      </c>
      <c r="AM85" s="51">
        <f t="shared" si="23"/>
        <v>1.071997625421083</v>
      </c>
      <c r="AN85" s="51">
        <f t="shared" si="24"/>
        <v>1.0385807990091793</v>
      </c>
      <c r="AO85" s="51">
        <f t="shared" si="25"/>
        <v>1.0585929517213639</v>
      </c>
      <c r="AP85" s="51">
        <f t="shared" si="26"/>
        <v>1.0940139582142852</v>
      </c>
      <c r="AQ85" s="51">
        <f t="shared" si="27"/>
        <v>1.041317100702644</v>
      </c>
      <c r="AR85" s="51">
        <f t="shared" si="28"/>
        <v>1.0098957510148285</v>
      </c>
      <c r="AS85" s="51">
        <f t="shared" si="29"/>
        <v>1.0617268694848823</v>
      </c>
      <c r="AT85" s="51">
        <f t="shared" si="30"/>
        <v>1.066310781310623</v>
      </c>
      <c r="AU85" s="51">
        <f t="shared" ref="AU85:AU96" si="34">R85/AVERAGE(R$80:R$84)</f>
        <v>1.1186643625273496</v>
      </c>
      <c r="AV85" s="51">
        <f t="shared" ref="AV85:AV96" si="35">S85/AVERAGE(S$80:S$84)</f>
        <v>1.0537356285794</v>
      </c>
      <c r="AW85" s="51">
        <f t="shared" ref="AW85:AW96" si="36">T85/AVERAGE(T$80:T$84)</f>
        <v>1.0680161678143718</v>
      </c>
      <c r="AX85" s="51">
        <f t="shared" ref="AX85:AX96" si="37">U85/AVERAGE(U$80:U$84)</f>
        <v>1.0688353880593027</v>
      </c>
      <c r="AY85" s="51">
        <f t="shared" ref="AY85:AY96" si="38">V85/AVERAGE(V$80:V$84)</f>
        <v>1.0688353880593027</v>
      </c>
      <c r="AZ85" s="51">
        <f t="shared" ref="AZ85:AZ96" si="39">W85/AVERAGE(W$80:W$84)</f>
        <v>1.0688353880593027</v>
      </c>
      <c r="BA85" s="51">
        <f t="shared" ref="BA85:BA96" si="40">X85/AVERAGE(X$80:X$84)</f>
        <v>1.0688353880593024</v>
      </c>
      <c r="BB85" s="51">
        <f t="shared" ref="BB85:BB96" si="41">Y85/AVERAGE(Y$80:Y$84)</f>
        <v>1.0688353880593027</v>
      </c>
      <c r="BC85" s="51">
        <f t="shared" ref="BC85:BC96" si="42">Z85/AVERAGE(Z$80:Z$84)</f>
        <v>1.0688353880593024</v>
      </c>
    </row>
    <row r="86" spans="1:55">
      <c r="A86" s="50">
        <v>1904</v>
      </c>
      <c r="B86" s="51">
        <f>Definitive!$G86</f>
        <v>181</v>
      </c>
      <c r="C86" s="51">
        <f>Definitive!$N86</f>
        <v>73.2715779692045</v>
      </c>
      <c r="D86" s="51">
        <f>Definitive!$R86</f>
        <v>85.712686394334071</v>
      </c>
      <c r="E86" s="51">
        <f>Definitive!$V86</f>
        <v>109.76375848757648</v>
      </c>
      <c r="F86" s="51">
        <f>Definitive!$Z86</f>
        <v>79.459931534769126</v>
      </c>
      <c r="G86" s="51">
        <f>Definitive!$AB86</f>
        <v>102.08029539344614</v>
      </c>
      <c r="H86" s="51">
        <f>Definitive!$AF86</f>
        <v>66.944827566367721</v>
      </c>
      <c r="I86" s="51">
        <f>Definitive!$AJ86</f>
        <v>128.79447037050278</v>
      </c>
      <c r="J86" s="51">
        <f>Definitive!$AN86</f>
        <v>59.867777264556295</v>
      </c>
      <c r="K86" s="51">
        <f>Definitive!$AV86</f>
        <v>168.78956329252361</v>
      </c>
      <c r="L86" s="51">
        <f>Definitive!$BC86</f>
        <v>107.03994530723104</v>
      </c>
      <c r="M86" s="51">
        <f>Definitive!$BG86</f>
        <v>95.285558758002949</v>
      </c>
      <c r="N86" s="51">
        <f>Definitive!$BK86</f>
        <v>28.156433275202946</v>
      </c>
      <c r="O86" s="51">
        <f>Definitive!$BO86</f>
        <v>84.177555672955933</v>
      </c>
      <c r="P86" s="51">
        <f>Definitive!$BS86</f>
        <v>69.830107966644718</v>
      </c>
      <c r="Q86" s="51">
        <f>Definitive!$BU86</f>
        <v>59.935030578641111</v>
      </c>
      <c r="R86" s="51">
        <f>Definitive!$BY86</f>
        <v>89.762986854534589</v>
      </c>
      <c r="S86" s="52">
        <f>Definitive!$CB86</f>
        <v>135.93736009568616</v>
      </c>
      <c r="T86" s="51">
        <f>Definitive!$CD86</f>
        <v>109.76375848757648</v>
      </c>
      <c r="U86" s="51">
        <f>Definitive!$CG86</f>
        <v>90.124040902121536</v>
      </c>
      <c r="V86" s="51">
        <f>Definitive!$CI86</f>
        <v>73.2715779692045</v>
      </c>
      <c r="W86" s="51">
        <f>Definitive!$CK86</f>
        <v>73.2715779692045</v>
      </c>
      <c r="X86" s="51">
        <f>Definitive!$CN86</f>
        <v>112.83823007257493</v>
      </c>
      <c r="Y86" s="51">
        <f>Definitive!$CQ86</f>
        <v>146.543155938409</v>
      </c>
      <c r="Z86" s="51">
        <f>Definitive!$CT86</f>
        <v>93.787619800581766</v>
      </c>
      <c r="AB86" s="53">
        <f t="shared" si="32"/>
        <v>0.4111462293594943</v>
      </c>
      <c r="AC86" s="53">
        <f t="shared" si="33"/>
        <v>0.36261458005228947</v>
      </c>
      <c r="AE86" s="51">
        <f t="shared" si="31"/>
        <v>1.0535506402793946</v>
      </c>
      <c r="AF86" s="51">
        <f t="shared" ref="AF86:AF96" si="43">C86/AVERAGE(C$80:C$84)</f>
        <v>1.0602170798599448</v>
      </c>
      <c r="AG86" s="51">
        <f t="shared" ref="AG86:AG96" si="44">D86/AVERAGE(D$80:D$84)</f>
        <v>1.1067931782687368</v>
      </c>
      <c r="AH86" s="51">
        <f t="shared" ref="AH86:AH96" si="45">E86/AVERAGE(E$80:E$84)</f>
        <v>1.0739506328152932</v>
      </c>
      <c r="AI86" s="51">
        <f t="shared" ref="AI86:AI96" si="46">F86/AVERAGE(F$80:F$84)</f>
        <v>1.0792344054122693</v>
      </c>
      <c r="AJ86" s="51">
        <f t="shared" ref="AJ86:AJ96" si="47">G86/AVERAGE(G$80:G$84)</f>
        <v>1.073950632815293</v>
      </c>
      <c r="AK86" s="51">
        <f t="shared" ref="AK86:AK96" si="48">H86/AVERAGE(H$80:H$84)</f>
        <v>1.0543604998143654</v>
      </c>
      <c r="AL86" s="51">
        <f t="shared" ref="AL86:AL96" si="49">I86/AVERAGE(I$80:I$84)</f>
        <v>1.0135351194390836</v>
      </c>
      <c r="AM86" s="51">
        <f t="shared" ref="AM86:AM96" si="50">J86/AVERAGE(J$80:J$84)</f>
        <v>1.0644177049218564</v>
      </c>
      <c r="AN86" s="51">
        <f t="shared" ref="AN86:AN96" si="51">K86/AVERAGE(K$80:K$84)</f>
        <v>1.0639823165604578</v>
      </c>
      <c r="AO86" s="51">
        <f t="shared" ref="AO86:AO96" si="52">L86/AVERAGE(L$80:L$84)</f>
        <v>1.0612864165116693</v>
      </c>
      <c r="AP86" s="51">
        <f t="shared" ref="AP86:AP96" si="53">M86/AVERAGE(M$80:M$84)</f>
        <v>1.0937996029588908</v>
      </c>
      <c r="AQ86" s="51">
        <f t="shared" ref="AQ86:AQ96" si="54">N86/AVERAGE(N$80:N$84)</f>
        <v>1.0238708555267513</v>
      </c>
      <c r="AR86" s="51">
        <f t="shared" ref="AR86:AR96" si="55">O86/AVERAGE(O$80:O$84)</f>
        <v>1.0250185549708621</v>
      </c>
      <c r="AS86" s="51">
        <f t="shared" ref="AS86:AS96" si="56">P86/AVERAGE(P$80:P$84)</f>
        <v>1.0654932688587149</v>
      </c>
      <c r="AT86" s="51">
        <f t="shared" ref="AT86:AT96" si="57">Q86/AVERAGE(Q$80:Q$84)</f>
        <v>1.0568669978109477</v>
      </c>
      <c r="AU86" s="51">
        <f t="shared" si="34"/>
        <v>1.1269777434324426</v>
      </c>
      <c r="AV86" s="51">
        <f t="shared" si="35"/>
        <v>1.0460612664623015</v>
      </c>
      <c r="AW86" s="51">
        <f t="shared" si="36"/>
        <v>1.0739506328152932</v>
      </c>
      <c r="AX86" s="51">
        <f t="shared" si="37"/>
        <v>1.0602170798599448</v>
      </c>
      <c r="AY86" s="51">
        <f t="shared" si="38"/>
        <v>1.0602170798599448</v>
      </c>
      <c r="AZ86" s="51">
        <f t="shared" si="39"/>
        <v>1.0602170798599448</v>
      </c>
      <c r="BA86" s="51">
        <f t="shared" si="40"/>
        <v>1.0602170798599446</v>
      </c>
      <c r="BB86" s="51">
        <f t="shared" si="41"/>
        <v>1.0602170798599448</v>
      </c>
      <c r="BC86" s="51">
        <f t="shared" si="42"/>
        <v>1.0602170798599446</v>
      </c>
    </row>
    <row r="87" spans="1:55">
      <c r="A87" s="50">
        <v>1905</v>
      </c>
      <c r="B87" s="51">
        <f>Definitive!$G87</f>
        <v>182</v>
      </c>
      <c r="C87" s="51">
        <f>Definitive!$N87</f>
        <v>76.056931174510751</v>
      </c>
      <c r="D87" s="51">
        <f>Definitive!$R87</f>
        <v>89.946065386352728</v>
      </c>
      <c r="E87" s="51">
        <f>Definitive!$V87</f>
        <v>112.69270086555963</v>
      </c>
      <c r="F87" s="51">
        <f>Definitive!$Z87</f>
        <v>82.852528192843266</v>
      </c>
      <c r="G87" s="51">
        <f>Definitive!$AB87</f>
        <v>104.80421180497046</v>
      </c>
      <c r="H87" s="51">
        <f>Definitive!$AF87</f>
        <v>69.392457562466262</v>
      </c>
      <c r="I87" s="51">
        <f>Definitive!$AJ87</f>
        <v>131.16448254664189</v>
      </c>
      <c r="J87" s="51">
        <f>Definitive!$AN87</f>
        <v>62.205771707970143</v>
      </c>
      <c r="K87" s="51">
        <f>Definitive!$AV87</f>
        <v>173.98811601816061</v>
      </c>
      <c r="L87" s="51">
        <f>Definitive!$BC87</f>
        <v>109.56701072216516</v>
      </c>
      <c r="M87" s="51">
        <f>Definitive!$BG87</f>
        <v>99.692219478473788</v>
      </c>
      <c r="N87" s="51">
        <f>Definitive!$BK87</f>
        <v>28.970707519209903</v>
      </c>
      <c r="O87" s="51">
        <f>Definitive!$BO87</f>
        <v>85.96692014090668</v>
      </c>
      <c r="P87" s="51">
        <f>Definitive!$BS87</f>
        <v>71.550214915850063</v>
      </c>
      <c r="Q87" s="51">
        <f>Definitive!$BU87</f>
        <v>62.163656094627342</v>
      </c>
      <c r="R87" s="51">
        <f>Definitive!$BY87</f>
        <v>94.630713197241846</v>
      </c>
      <c r="S87" s="52">
        <f>Definitive!$CB87</f>
        <v>136.44257742531346</v>
      </c>
      <c r="T87" s="51">
        <f>Definitive!$CD87</f>
        <v>112.69270086555963</v>
      </c>
      <c r="U87" s="51">
        <f>Definitive!$CG87</f>
        <v>93.550025344648219</v>
      </c>
      <c r="V87" s="51">
        <f>Definitive!$CI87</f>
        <v>76.056931174510751</v>
      </c>
      <c r="W87" s="51">
        <f>Definitive!$CK87</f>
        <v>76.056931174510751</v>
      </c>
      <c r="X87" s="51">
        <f>Definitive!$CN87</f>
        <v>117.12767400874655</v>
      </c>
      <c r="Y87" s="51">
        <f>Definitive!$CQ87</f>
        <v>152.1138623490215</v>
      </c>
      <c r="Z87" s="51">
        <f>Definitive!$CT87</f>
        <v>97.352871903373767</v>
      </c>
      <c r="AB87" s="53">
        <f t="shared" si="32"/>
        <v>0.40256471548603329</v>
      </c>
      <c r="AC87" s="53">
        <f t="shared" si="33"/>
        <v>0.35203520961350654</v>
      </c>
      <c r="AE87" s="51">
        <f t="shared" si="31"/>
        <v>1.059371362048894</v>
      </c>
      <c r="AF87" s="51">
        <f t="shared" si="43"/>
        <v>1.10052027959381</v>
      </c>
      <c r="AG87" s="51">
        <f t="shared" si="44"/>
        <v>1.1614580731226469</v>
      </c>
      <c r="AH87" s="51">
        <f t="shared" si="45"/>
        <v>1.1026079926183521</v>
      </c>
      <c r="AI87" s="51">
        <f t="shared" si="46"/>
        <v>1.1253130637544071</v>
      </c>
      <c r="AJ87" s="51">
        <f t="shared" si="47"/>
        <v>1.1026079926183519</v>
      </c>
      <c r="AK87" s="51">
        <f t="shared" si="48"/>
        <v>1.0929099214778786</v>
      </c>
      <c r="AL87" s="51">
        <f t="shared" si="49"/>
        <v>1.0321856916810839</v>
      </c>
      <c r="AM87" s="51">
        <f t="shared" si="50"/>
        <v>1.105986020855509</v>
      </c>
      <c r="AN87" s="51">
        <f t="shared" si="51"/>
        <v>1.0967519266233683</v>
      </c>
      <c r="AO87" s="51">
        <f t="shared" si="52"/>
        <v>1.0863419244419863</v>
      </c>
      <c r="AP87" s="51">
        <f t="shared" si="53"/>
        <v>1.1443844324886931</v>
      </c>
      <c r="AQ87" s="51">
        <f t="shared" si="54"/>
        <v>1.0534808440752312</v>
      </c>
      <c r="AR87" s="51">
        <f t="shared" si="55"/>
        <v>1.0468074007812702</v>
      </c>
      <c r="AS87" s="51">
        <f t="shared" si="56"/>
        <v>1.0917392883689645</v>
      </c>
      <c r="AT87" s="51">
        <f t="shared" si="57"/>
        <v>1.0961655638679844</v>
      </c>
      <c r="AU87" s="51">
        <f t="shared" si="34"/>
        <v>1.1880922344000941</v>
      </c>
      <c r="AV87" s="51">
        <f t="shared" si="35"/>
        <v>1.0499490003369083</v>
      </c>
      <c r="AW87" s="51">
        <f t="shared" si="36"/>
        <v>1.1026079926183521</v>
      </c>
      <c r="AX87" s="51">
        <f t="shared" si="37"/>
        <v>1.10052027959381</v>
      </c>
      <c r="AY87" s="51">
        <f t="shared" si="38"/>
        <v>1.10052027959381</v>
      </c>
      <c r="AZ87" s="51">
        <f t="shared" si="39"/>
        <v>1.10052027959381</v>
      </c>
      <c r="BA87" s="51">
        <f t="shared" si="40"/>
        <v>1.1005202795938098</v>
      </c>
      <c r="BB87" s="51">
        <f t="shared" si="41"/>
        <v>1.10052027959381</v>
      </c>
      <c r="BC87" s="51">
        <f t="shared" si="42"/>
        <v>1.10052027959381</v>
      </c>
    </row>
    <row r="88" spans="1:55">
      <c r="A88" s="50">
        <v>1906</v>
      </c>
      <c r="B88" s="51">
        <f>Definitive!$G88</f>
        <v>185</v>
      </c>
      <c r="C88" s="51">
        <f>Definitive!$N88</f>
        <v>76.810630488992842</v>
      </c>
      <c r="D88" s="51">
        <f>Definitive!$R88</f>
        <v>91.832945010281904</v>
      </c>
      <c r="E88" s="51">
        <f>Definitive!$V88</f>
        <v>113.53693943957791</v>
      </c>
      <c r="F88" s="51">
        <f>Definitive!$Z88</f>
        <v>84.050949181910127</v>
      </c>
      <c r="G88" s="51">
        <f>Definitive!$AB88</f>
        <v>105.58935367880746</v>
      </c>
      <c r="H88" s="51">
        <f>Definitive!$AF88</f>
        <v>69.982070609685707</v>
      </c>
      <c r="I88" s="51">
        <f>Definitive!$AJ88</f>
        <v>131.08103454372088</v>
      </c>
      <c r="J88" s="51">
        <f>Definitive!$AN88</f>
        <v>62.885064194125576</v>
      </c>
      <c r="K88" s="51">
        <f>Definitive!$AV88</f>
        <v>175.99412025392559</v>
      </c>
      <c r="L88" s="51">
        <f>Definitive!$BC88</f>
        <v>110.05716590444955</v>
      </c>
      <c r="M88" s="51">
        <f>Definitive!$BG88</f>
        <v>101.47865986415145</v>
      </c>
      <c r="N88" s="51">
        <f>Definitive!$BK88</f>
        <v>29.001458682132427</v>
      </c>
      <c r="O88" s="51">
        <f>Definitive!$BO88</f>
        <v>86.153118553317015</v>
      </c>
      <c r="P88" s="51">
        <f>Definitive!$BS88</f>
        <v>71.942205724439958</v>
      </c>
      <c r="Q88" s="51">
        <f>Definitive!$BU88</f>
        <v>62.729473938751028</v>
      </c>
      <c r="R88" s="51">
        <f>Definitive!$BY88</f>
        <v>97.061323650320318</v>
      </c>
      <c r="S88" s="52">
        <f>Definitive!$CB88</f>
        <v>138.44221050943267</v>
      </c>
      <c r="T88" s="51">
        <f>Definitive!$CD88</f>
        <v>113.53693943957791</v>
      </c>
      <c r="U88" s="51">
        <f>Definitive!$CG88</f>
        <v>94.477075501461201</v>
      </c>
      <c r="V88" s="51">
        <f>Definitive!$CI88</f>
        <v>76.810630488992842</v>
      </c>
      <c r="W88" s="51">
        <f>Definitive!$CK88</f>
        <v>76.810630488992842</v>
      </c>
      <c r="X88" s="51">
        <f>Definitive!$CN88</f>
        <v>118.28837095304898</v>
      </c>
      <c r="Y88" s="51">
        <f>Definitive!$CQ88</f>
        <v>153.62126097798568</v>
      </c>
      <c r="Z88" s="51">
        <f>Definitive!$CT88</f>
        <v>98.317607025910846</v>
      </c>
      <c r="AB88" s="53">
        <f t="shared" si="32"/>
        <v>0.40371297879996937</v>
      </c>
      <c r="AC88" s="53">
        <f t="shared" si="33"/>
        <v>0.35317166477973277</v>
      </c>
      <c r="AE88" s="51">
        <f t="shared" si="31"/>
        <v>1.0768335273573924</v>
      </c>
      <c r="AF88" s="51">
        <f t="shared" si="43"/>
        <v>1.1114260756533476</v>
      </c>
      <c r="AG88" s="51">
        <f t="shared" si="44"/>
        <v>1.1858230251948658</v>
      </c>
      <c r="AH88" s="51">
        <f t="shared" si="45"/>
        <v>1.110868192189749</v>
      </c>
      <c r="AI88" s="51">
        <f t="shared" si="46"/>
        <v>1.1415901626467366</v>
      </c>
      <c r="AJ88" s="51">
        <f t="shared" si="47"/>
        <v>1.1108681921897487</v>
      </c>
      <c r="AK88" s="51">
        <f t="shared" si="48"/>
        <v>1.1021961461163252</v>
      </c>
      <c r="AL88" s="51">
        <f t="shared" si="49"/>
        <v>1.0315290060224203</v>
      </c>
      <c r="AM88" s="51">
        <f t="shared" si="50"/>
        <v>1.1180634852632665</v>
      </c>
      <c r="AN88" s="51">
        <f t="shared" si="51"/>
        <v>1.1093969799795427</v>
      </c>
      <c r="AO88" s="51">
        <f t="shared" si="52"/>
        <v>1.0912017460296013</v>
      </c>
      <c r="AP88" s="51">
        <f t="shared" si="53"/>
        <v>1.1648912942842624</v>
      </c>
      <c r="AQ88" s="51">
        <f t="shared" si="54"/>
        <v>1.0545990687872246</v>
      </c>
      <c r="AR88" s="51">
        <f t="shared" si="55"/>
        <v>1.0490747133220171</v>
      </c>
      <c r="AS88" s="51">
        <f t="shared" si="56"/>
        <v>1.0977204271666665</v>
      </c>
      <c r="AT88" s="51">
        <f t="shared" si="57"/>
        <v>1.106142937708517</v>
      </c>
      <c r="AU88" s="51">
        <f t="shared" si="34"/>
        <v>1.218608641881195</v>
      </c>
      <c r="AV88" s="51">
        <f t="shared" si="35"/>
        <v>1.0653365193748041</v>
      </c>
      <c r="AW88" s="51">
        <f t="shared" si="36"/>
        <v>1.110868192189749</v>
      </c>
      <c r="AX88" s="51">
        <f t="shared" si="37"/>
        <v>1.1114260756533476</v>
      </c>
      <c r="AY88" s="51">
        <f t="shared" si="38"/>
        <v>1.1114260756533476</v>
      </c>
      <c r="AZ88" s="51">
        <f t="shared" si="39"/>
        <v>1.1114260756533476</v>
      </c>
      <c r="BA88" s="51">
        <f t="shared" si="40"/>
        <v>1.1114260756533474</v>
      </c>
      <c r="BB88" s="51">
        <f t="shared" si="41"/>
        <v>1.1114260756533476</v>
      </c>
      <c r="BC88" s="51">
        <f t="shared" si="42"/>
        <v>1.1114260756533476</v>
      </c>
    </row>
    <row r="89" spans="1:55">
      <c r="A89" s="50">
        <v>1907</v>
      </c>
      <c r="B89" s="51">
        <f>Definitive!$G89</f>
        <v>191</v>
      </c>
      <c r="C89" s="51">
        <f>Definitive!$N89</f>
        <v>78.804728156203367</v>
      </c>
      <c r="D89" s="51">
        <f>Definitive!$R89</f>
        <v>95.24962338146419</v>
      </c>
      <c r="E89" s="51">
        <f>Definitive!$V89</f>
        <v>117.70783750086828</v>
      </c>
      <c r="F89" s="51">
        <f>Definitive!$Z89</f>
        <v>86.621937339710513</v>
      </c>
      <c r="G89" s="51">
        <f>Definitive!$AB89</f>
        <v>109.4682888758075</v>
      </c>
      <c r="H89" s="51">
        <f>Definitive!$AF89</f>
        <v>71.698442415751771</v>
      </c>
      <c r="I89" s="51">
        <f>Definitive!$AJ89</f>
        <v>134.80011822429282</v>
      </c>
      <c r="J89" s="51">
        <f>Definitive!$AN89</f>
        <v>64.582187079555027</v>
      </c>
      <c r="K89" s="51">
        <f>Definitive!$AV89</f>
        <v>183.19074750598699</v>
      </c>
      <c r="L89" s="51">
        <f>Definitive!$BC89</f>
        <v>113.75844309567502</v>
      </c>
      <c r="M89" s="51">
        <f>Definitive!$BG89</f>
        <v>104.9389211300182</v>
      </c>
      <c r="N89" s="51">
        <f>Definitive!$BK89</f>
        <v>29.493682172082746</v>
      </c>
      <c r="O89" s="51">
        <f>Definitive!$BO89</f>
        <v>88.845909980408422</v>
      </c>
      <c r="P89" s="51">
        <f>Definitive!$BS89</f>
        <v>74.436056711568725</v>
      </c>
      <c r="Q89" s="51">
        <f>Definitive!$BU89</f>
        <v>64.306541787590518</v>
      </c>
      <c r="R89" s="51">
        <f>Definitive!$BY89</f>
        <v>101.13668613363561</v>
      </c>
      <c r="S89" s="52">
        <f>Definitive!$CB89</f>
        <v>142.67518154825277</v>
      </c>
      <c r="T89" s="51">
        <f>Definitive!$CD89</f>
        <v>117.70783750086828</v>
      </c>
      <c r="U89" s="51">
        <f>Definitive!$CG89</f>
        <v>96.929815632130143</v>
      </c>
      <c r="V89" s="51">
        <f>Definitive!$CI89</f>
        <v>78.804728156203367</v>
      </c>
      <c r="W89" s="51">
        <f>Definitive!$CK89</f>
        <v>78.804728156203367</v>
      </c>
      <c r="X89" s="51">
        <f>Definitive!$CN89</f>
        <v>121.35928136055318</v>
      </c>
      <c r="Y89" s="51">
        <f>Definitive!$CQ89</f>
        <v>157.60945631240673</v>
      </c>
      <c r="Z89" s="51">
        <f>Definitive!$CT89</f>
        <v>100.87005203994032</v>
      </c>
      <c r="AB89" s="53">
        <f t="shared" si="32"/>
        <v>0.40651755003776985</v>
      </c>
      <c r="AC89" s="53">
        <f t="shared" si="33"/>
        <v>0.35585882036545141</v>
      </c>
      <c r="AE89" s="51">
        <f t="shared" si="31"/>
        <v>1.1117578579743888</v>
      </c>
      <c r="AF89" s="51">
        <f t="shared" si="43"/>
        <v>1.1402800523832339</v>
      </c>
      <c r="AG89" s="51">
        <f t="shared" si="44"/>
        <v>1.2299420053906944</v>
      </c>
      <c r="AH89" s="51">
        <f t="shared" si="45"/>
        <v>1.1516770955477538</v>
      </c>
      <c r="AI89" s="51">
        <f t="shared" si="46"/>
        <v>1.1765096349167519</v>
      </c>
      <c r="AJ89" s="51">
        <f t="shared" si="47"/>
        <v>1.1516770955477535</v>
      </c>
      <c r="AK89" s="51">
        <f t="shared" si="48"/>
        <v>1.1292284755896818</v>
      </c>
      <c r="AL89" s="51">
        <f t="shared" si="49"/>
        <v>1.0607959606637876</v>
      </c>
      <c r="AM89" s="51">
        <f t="shared" si="50"/>
        <v>1.1482374407568281</v>
      </c>
      <c r="AN89" s="51">
        <f t="shared" si="51"/>
        <v>1.1547616576628432</v>
      </c>
      <c r="AO89" s="51">
        <f t="shared" si="52"/>
        <v>1.1278994031100249</v>
      </c>
      <c r="AP89" s="51">
        <f t="shared" si="53"/>
        <v>1.2046122388646623</v>
      </c>
      <c r="AQ89" s="51">
        <f t="shared" si="54"/>
        <v>1.0724981144809718</v>
      </c>
      <c r="AR89" s="51">
        <f t="shared" si="55"/>
        <v>1.0818644653570948</v>
      </c>
      <c r="AS89" s="51">
        <f t="shared" si="56"/>
        <v>1.1357725155522609</v>
      </c>
      <c r="AT89" s="51">
        <f t="shared" si="57"/>
        <v>1.1339522329846781</v>
      </c>
      <c r="AU89" s="51">
        <f t="shared" si="34"/>
        <v>1.2697749741976412</v>
      </c>
      <c r="AV89" s="51">
        <f t="shared" si="35"/>
        <v>1.097909956453835</v>
      </c>
      <c r="AW89" s="51">
        <f t="shared" si="36"/>
        <v>1.1516770955477538</v>
      </c>
      <c r="AX89" s="51">
        <f t="shared" si="37"/>
        <v>1.1402800523832337</v>
      </c>
      <c r="AY89" s="51">
        <f t="shared" si="38"/>
        <v>1.1402800523832339</v>
      </c>
      <c r="AZ89" s="51">
        <f t="shared" si="39"/>
        <v>1.1402800523832339</v>
      </c>
      <c r="BA89" s="51">
        <f t="shared" si="40"/>
        <v>1.1402800523832337</v>
      </c>
      <c r="BB89" s="51">
        <f t="shared" si="41"/>
        <v>1.1402800523832339</v>
      </c>
      <c r="BC89" s="51">
        <f t="shared" si="42"/>
        <v>1.1402800523832337</v>
      </c>
    </row>
    <row r="90" spans="1:55">
      <c r="A90" s="50">
        <v>1908</v>
      </c>
      <c r="B90" s="51">
        <f>Definitive!$G90</f>
        <v>191</v>
      </c>
      <c r="C90" s="51">
        <f>Definitive!$N90</f>
        <v>78.794707935492966</v>
      </c>
      <c r="D90" s="51">
        <f>Definitive!$R90</f>
        <v>96.281279229568156</v>
      </c>
      <c r="E90" s="51">
        <f>Definitive!$V90</f>
        <v>118</v>
      </c>
      <c r="F90" s="51">
        <f>Definitive!$Z90</f>
        <v>87.001550547676189</v>
      </c>
      <c r="G90" s="51">
        <f>Definitive!$AB90</f>
        <v>109.74000000000001</v>
      </c>
      <c r="H90" s="51">
        <f>Definitive!$AF90</f>
        <v>71.589030943942277</v>
      </c>
      <c r="I90" s="51">
        <f>Definitive!$AJ90</f>
        <v>134.04453549002346</v>
      </c>
      <c r="J90" s="51">
        <f>Definitive!$AN90</f>
        <v>64.638581563996112</v>
      </c>
      <c r="K90" s="51">
        <f>Definitive!$AV90</f>
        <v>184.38149797154924</v>
      </c>
      <c r="L90" s="51">
        <f>Definitive!$BC90</f>
        <v>113.69919306951751</v>
      </c>
      <c r="M90" s="51">
        <f>Definitive!$BG90</f>
        <v>105.75777278753836</v>
      </c>
      <c r="N90" s="51">
        <f>Definitive!$BK90</f>
        <v>29.231559082428042</v>
      </c>
      <c r="O90" s="51">
        <f>Definitive!$BO90</f>
        <v>88.59563094883714</v>
      </c>
      <c r="P90" s="51">
        <f>Definitive!$BS90</f>
        <v>74.471721882754707</v>
      </c>
      <c r="Q90" s="51">
        <f>Definitive!$BU90</f>
        <v>64.246946925937507</v>
      </c>
      <c r="R90" s="51">
        <f>Definitive!$BY90</f>
        <v>102.70345616199947</v>
      </c>
      <c r="S90" s="52">
        <f>Definitive!$CB90</f>
        <v>142.41859721664215</v>
      </c>
      <c r="T90" s="51">
        <f>Definitive!$CD90</f>
        <v>118</v>
      </c>
      <c r="U90" s="51">
        <f>Definitive!$CG90</f>
        <v>96.917490760656349</v>
      </c>
      <c r="V90" s="51">
        <f>Definitive!$CI90</f>
        <v>78.794707935492966</v>
      </c>
      <c r="W90" s="51">
        <f>Definitive!$CK90</f>
        <v>78.794707935492966</v>
      </c>
      <c r="X90" s="51">
        <f>Definitive!$CN90</f>
        <v>121.34385022065916</v>
      </c>
      <c r="Y90" s="51">
        <f>Definitive!$CQ90</f>
        <v>157.58941587098593</v>
      </c>
      <c r="Z90" s="51">
        <f>Definitive!$CT90</f>
        <v>100.857226157431</v>
      </c>
      <c r="AB90" s="53">
        <f t="shared" si="32"/>
        <v>0.4070450140815588</v>
      </c>
      <c r="AC90" s="53">
        <f t="shared" si="33"/>
        <v>0.35598490304630376</v>
      </c>
      <c r="AE90" s="51">
        <f t="shared" si="31"/>
        <v>1.1117578579743888</v>
      </c>
      <c r="AF90" s="51">
        <f t="shared" si="43"/>
        <v>1.1401350628875033</v>
      </c>
      <c r="AG90" s="51">
        <f t="shared" si="44"/>
        <v>1.2432635999297965</v>
      </c>
      <c r="AH90" s="51">
        <f t="shared" si="45"/>
        <v>1.1545356720501512</v>
      </c>
      <c r="AI90" s="51">
        <f t="shared" si="46"/>
        <v>1.1816655874436706</v>
      </c>
      <c r="AJ90" s="51">
        <f t="shared" si="47"/>
        <v>1.154535672050151</v>
      </c>
      <c r="AK90" s="51">
        <f t="shared" si="48"/>
        <v>1.127505278469066</v>
      </c>
      <c r="AL90" s="51">
        <f t="shared" si="49"/>
        <v>1.0548499783974619</v>
      </c>
      <c r="AM90" s="51">
        <f t="shared" si="50"/>
        <v>1.1492401051355934</v>
      </c>
      <c r="AN90" s="51">
        <f t="shared" si="51"/>
        <v>1.1622676752985348</v>
      </c>
      <c r="AO90" s="51">
        <f t="shared" si="52"/>
        <v>1.1273119472050499</v>
      </c>
      <c r="AP90" s="51">
        <f t="shared" si="53"/>
        <v>1.2140119803318083</v>
      </c>
      <c r="AQ90" s="51">
        <f t="shared" si="54"/>
        <v>1.0629663606030957</v>
      </c>
      <c r="AR90" s="51">
        <f t="shared" si="55"/>
        <v>1.0788168519020616</v>
      </c>
      <c r="AS90" s="51">
        <f t="shared" si="56"/>
        <v>1.1363167077486915</v>
      </c>
      <c r="AT90" s="51">
        <f t="shared" si="57"/>
        <v>1.1329013643705788</v>
      </c>
      <c r="AU90" s="51">
        <f t="shared" si="34"/>
        <v>1.2894458320079378</v>
      </c>
      <c r="AV90" s="51">
        <f t="shared" si="35"/>
        <v>1.0959354960796592</v>
      </c>
      <c r="AW90" s="51">
        <f t="shared" si="36"/>
        <v>1.1545356720501512</v>
      </c>
      <c r="AX90" s="51">
        <f t="shared" si="37"/>
        <v>1.1401350628875033</v>
      </c>
      <c r="AY90" s="51">
        <f t="shared" si="38"/>
        <v>1.1401350628875033</v>
      </c>
      <c r="AZ90" s="51">
        <f t="shared" si="39"/>
        <v>1.1401350628875033</v>
      </c>
      <c r="BA90" s="51">
        <f t="shared" si="40"/>
        <v>1.1401350628875031</v>
      </c>
      <c r="BB90" s="51">
        <f t="shared" si="41"/>
        <v>1.1401350628875033</v>
      </c>
      <c r="BC90" s="51">
        <f t="shared" si="42"/>
        <v>1.1401350628875031</v>
      </c>
    </row>
    <row r="91" spans="1:55">
      <c r="A91" s="50">
        <v>1909</v>
      </c>
      <c r="B91" s="51">
        <f>Definitive!$G91</f>
        <v>194</v>
      </c>
      <c r="C91" s="51">
        <f>Definitive!$N91</f>
        <v>80.21775537568152</v>
      </c>
      <c r="D91" s="51">
        <f>Definitive!$R91</f>
        <v>99.094401078571892</v>
      </c>
      <c r="E91" s="51">
        <f>Definitive!$V91</f>
        <v>120.69381477304047</v>
      </c>
      <c r="F91" s="51">
        <f>Definitive!$Z91</f>
        <v>88.972290943860514</v>
      </c>
      <c r="G91" s="51">
        <f>Definitive!$AB91</f>
        <v>112.24524773892765</v>
      </c>
      <c r="H91" s="51">
        <f>Definitive!$AF91</f>
        <v>72.779979156077673</v>
      </c>
      <c r="I91" s="51">
        <f>Definitive!$AJ91</f>
        <v>135.99856807636536</v>
      </c>
      <c r="J91" s="51">
        <f>Definitive!$AN91</f>
        <v>65.871805544986287</v>
      </c>
      <c r="K91" s="51">
        <f>Definitive!$AV91</f>
        <v>189.34660556330721</v>
      </c>
      <c r="L91" s="51">
        <f>Definitive!$BC91</f>
        <v>115.94646331337104</v>
      </c>
      <c r="M91" s="51">
        <f>Definitive!$BG91</f>
        <v>108.52172240358217</v>
      </c>
      <c r="N91" s="51">
        <f>Definitive!$BK91</f>
        <v>29.498752042267441</v>
      </c>
      <c r="O91" s="51">
        <f>Definitive!$BO91</f>
        <v>90.139169339981393</v>
      </c>
      <c r="P91" s="51">
        <f>Definitive!$BS91</f>
        <v>76.019640838195926</v>
      </c>
      <c r="Q91" s="51">
        <f>Definitive!$BU91</f>
        <v>65.354954147636064</v>
      </c>
      <c r="R91" s="51">
        <f>Definitive!$BY91</f>
        <v>106.19157901520124</v>
      </c>
      <c r="S91" s="52">
        <f>Definitive!$CB91</f>
        <v>144.39539276624996</v>
      </c>
      <c r="T91" s="51">
        <f>Definitive!$CD91</f>
        <v>120.69381477304047</v>
      </c>
      <c r="U91" s="51">
        <f>Definitive!$CG91</f>
        <v>98.667839112088274</v>
      </c>
      <c r="V91" s="51">
        <f>Definitive!$CI91</f>
        <v>80.21775537568152</v>
      </c>
      <c r="W91" s="51">
        <f>Definitive!$CK91</f>
        <v>80.21775537568152</v>
      </c>
      <c r="X91" s="51">
        <f>Definitive!$CN91</f>
        <v>123.53534327854955</v>
      </c>
      <c r="Y91" s="51">
        <f>Definitive!$CQ91</f>
        <v>160.43551075136304</v>
      </c>
      <c r="Z91" s="51">
        <f>Definitive!$CT91</f>
        <v>102.67872688087235</v>
      </c>
      <c r="AB91" s="53">
        <f t="shared" si="32"/>
        <v>0.40738873348868271</v>
      </c>
      <c r="AC91" s="53">
        <f t="shared" si="33"/>
        <v>0.35580139499972935</v>
      </c>
      <c r="AE91" s="51">
        <f t="shared" si="31"/>
        <v>1.1292200232828871</v>
      </c>
      <c r="AF91" s="51">
        <f t="shared" si="43"/>
        <v>1.1607261193838299</v>
      </c>
      <c r="AG91" s="51">
        <f t="shared" si="44"/>
        <v>1.2795889585563101</v>
      </c>
      <c r="AH91" s="51">
        <f t="shared" si="45"/>
        <v>1.1808924961973621</v>
      </c>
      <c r="AI91" s="51">
        <f t="shared" si="46"/>
        <v>1.2084324219804869</v>
      </c>
      <c r="AJ91" s="51">
        <f t="shared" si="47"/>
        <v>1.1808924961973619</v>
      </c>
      <c r="AK91" s="51">
        <f t="shared" si="48"/>
        <v>1.1462623475040896</v>
      </c>
      <c r="AL91" s="51">
        <f t="shared" si="49"/>
        <v>1.0702270411322878</v>
      </c>
      <c r="AM91" s="51">
        <f t="shared" si="50"/>
        <v>1.171166181223227</v>
      </c>
      <c r="AN91" s="51">
        <f t="shared" si="51"/>
        <v>1.1935657400271884</v>
      </c>
      <c r="AO91" s="51">
        <f t="shared" si="52"/>
        <v>1.1495933242852332</v>
      </c>
      <c r="AP91" s="51">
        <f t="shared" si="53"/>
        <v>1.2457398416366379</v>
      </c>
      <c r="AQ91" s="51">
        <f t="shared" si="54"/>
        <v>1.0726824734966425</v>
      </c>
      <c r="AR91" s="51">
        <f t="shared" si="55"/>
        <v>1.0976123072771222</v>
      </c>
      <c r="AS91" s="51">
        <f t="shared" si="56"/>
        <v>1.1599354200174632</v>
      </c>
      <c r="AT91" s="51">
        <f t="shared" si="57"/>
        <v>1.1524394584475126</v>
      </c>
      <c r="AU91" s="51">
        <f t="shared" si="34"/>
        <v>1.3332393482407132</v>
      </c>
      <c r="AV91" s="51">
        <f t="shared" si="35"/>
        <v>1.1111472763783514</v>
      </c>
      <c r="AW91" s="51">
        <f t="shared" si="36"/>
        <v>1.1808924961973621</v>
      </c>
      <c r="AX91" s="51">
        <f t="shared" si="37"/>
        <v>1.1607261193838299</v>
      </c>
      <c r="AY91" s="51">
        <f t="shared" si="38"/>
        <v>1.1607261193838299</v>
      </c>
      <c r="AZ91" s="51">
        <f t="shared" si="39"/>
        <v>1.1607261193838299</v>
      </c>
      <c r="BA91" s="51">
        <f t="shared" si="40"/>
        <v>1.1607261193838296</v>
      </c>
      <c r="BB91" s="51">
        <f t="shared" si="41"/>
        <v>1.1607261193838299</v>
      </c>
      <c r="BC91" s="51">
        <f t="shared" si="42"/>
        <v>1.1607261193838296</v>
      </c>
    </row>
    <row r="92" spans="1:55">
      <c r="A92" s="50">
        <v>1910</v>
      </c>
      <c r="B92" s="51">
        <f>Definitive!$G92</f>
        <v>204</v>
      </c>
      <c r="C92" s="51">
        <f>Definitive!$N92</f>
        <v>84.225758415832686</v>
      </c>
      <c r="D92" s="51">
        <f>Definitive!$R92</f>
        <v>105.18585749885585</v>
      </c>
      <c r="E92" s="51">
        <f>Definitive!$V92</f>
        <v>127.76362594809147</v>
      </c>
      <c r="F92" s="51">
        <f>Definitive!$Z92</f>
        <v>93.839032889985447</v>
      </c>
      <c r="G92" s="51">
        <f>Definitive!$AB92</f>
        <v>118.82017213172507</v>
      </c>
      <c r="H92" s="51">
        <f>Definitive!$AF92</f>
        <v>76.309452804680546</v>
      </c>
      <c r="I92" s="51">
        <f>Definitive!$AJ92</f>
        <v>142.80347139640639</v>
      </c>
      <c r="J92" s="51">
        <f>Definitive!$AN92</f>
        <v>69.232224611546513</v>
      </c>
      <c r="K92" s="51">
        <f>Definitive!$AV92</f>
        <v>201.24120826016571</v>
      </c>
      <c r="L92" s="51">
        <f>Definitive!$BC92</f>
        <v>122.37052884657909</v>
      </c>
      <c r="M92" s="51">
        <f>Definitive!$BG92</f>
        <v>114.84762780808498</v>
      </c>
      <c r="N92" s="51">
        <f>Definitive!$BK92</f>
        <v>30.7012654495168</v>
      </c>
      <c r="O92" s="51">
        <f>Definitive!$BO92</f>
        <v>94.914814919238324</v>
      </c>
      <c r="P92" s="51">
        <f>Definitive!$BS92</f>
        <v>80.311814629605195</v>
      </c>
      <c r="Q92" s="51">
        <f>Definitive!$BU92</f>
        <v>68.565477282271701</v>
      </c>
      <c r="R92" s="51">
        <f>Definitive!$BY92</f>
        <v>113.23901103146018</v>
      </c>
      <c r="S92" s="52">
        <f>Definitive!$CB92</f>
        <v>151.56539086217342</v>
      </c>
      <c r="T92" s="51">
        <f>Definitive!$CD92</f>
        <v>127.76362594809147</v>
      </c>
      <c r="U92" s="51">
        <f>Definitive!$CG92</f>
        <v>103.5976828514742</v>
      </c>
      <c r="V92" s="51">
        <f>Definitive!$CI92</f>
        <v>84.225758415832686</v>
      </c>
      <c r="W92" s="51">
        <f>Definitive!$CK92</f>
        <v>84.225758415832686</v>
      </c>
      <c r="X92" s="51">
        <f>Definitive!$CN92</f>
        <v>129.70766796038234</v>
      </c>
      <c r="Y92" s="51">
        <f>Definitive!$CQ92</f>
        <v>168.45151683166537</v>
      </c>
      <c r="Z92" s="51">
        <f>Definitive!$CT92</f>
        <v>107.80897077226584</v>
      </c>
      <c r="AB92" s="53">
        <f t="shared" si="32"/>
        <v>0.40905737381130641</v>
      </c>
      <c r="AC92" s="53">
        <f t="shared" si="33"/>
        <v>0.35713146548882285</v>
      </c>
      <c r="AE92" s="51">
        <f t="shared" si="31"/>
        <v>1.1874272409778812</v>
      </c>
      <c r="AF92" s="51">
        <f t="shared" si="43"/>
        <v>1.2187206842215739</v>
      </c>
      <c r="AG92" s="51">
        <f t="shared" si="44"/>
        <v>1.3582468876833249</v>
      </c>
      <c r="AH92" s="51">
        <f t="shared" si="45"/>
        <v>1.250064947013084</v>
      </c>
      <c r="AI92" s="51">
        <f t="shared" si="46"/>
        <v>1.2745331000086682</v>
      </c>
      <c r="AJ92" s="51">
        <f t="shared" si="47"/>
        <v>1.2500649470130838</v>
      </c>
      <c r="AK92" s="51">
        <f t="shared" si="48"/>
        <v>1.2018504748546799</v>
      </c>
      <c r="AL92" s="51">
        <f t="shared" si="49"/>
        <v>1.1237775427913155</v>
      </c>
      <c r="AM92" s="51">
        <f t="shared" si="50"/>
        <v>1.2309126711354441</v>
      </c>
      <c r="AN92" s="51">
        <f t="shared" si="51"/>
        <v>1.2685445875643238</v>
      </c>
      <c r="AO92" s="51">
        <f t="shared" si="52"/>
        <v>1.2132870553461546</v>
      </c>
      <c r="AP92" s="51">
        <f t="shared" si="53"/>
        <v>1.3183560167421811</v>
      </c>
      <c r="AQ92" s="51">
        <f t="shared" si="54"/>
        <v>1.1164102574467178</v>
      </c>
      <c r="AR92" s="51">
        <f t="shared" si="55"/>
        <v>1.1557646887708464</v>
      </c>
      <c r="AS92" s="51">
        <f t="shared" si="56"/>
        <v>1.2254269739715664</v>
      </c>
      <c r="AT92" s="51">
        <f t="shared" si="57"/>
        <v>1.2090523593494795</v>
      </c>
      <c r="AU92" s="51">
        <f t="shared" si="34"/>
        <v>1.4217201275573368</v>
      </c>
      <c r="AV92" s="51">
        <f t="shared" si="35"/>
        <v>1.16632163965475</v>
      </c>
      <c r="AW92" s="51">
        <f t="shared" si="36"/>
        <v>1.250064947013084</v>
      </c>
      <c r="AX92" s="51">
        <f t="shared" si="37"/>
        <v>1.2187206842215739</v>
      </c>
      <c r="AY92" s="51">
        <f t="shared" si="38"/>
        <v>1.2187206842215739</v>
      </c>
      <c r="AZ92" s="51">
        <f t="shared" si="39"/>
        <v>1.2187206842215739</v>
      </c>
      <c r="BA92" s="51">
        <f t="shared" si="40"/>
        <v>1.2187206842215736</v>
      </c>
      <c r="BB92" s="51">
        <f t="shared" si="41"/>
        <v>1.2187206842215739</v>
      </c>
      <c r="BC92" s="51">
        <f t="shared" si="42"/>
        <v>1.2187206842215736</v>
      </c>
    </row>
    <row r="93" spans="1:55">
      <c r="A93" s="50">
        <v>1911</v>
      </c>
      <c r="B93" s="51">
        <f>Definitive!$G93</f>
        <v>208</v>
      </c>
      <c r="C93" s="51">
        <f>Definitive!$N93</f>
        <v>85.910126690044635</v>
      </c>
      <c r="D93" s="51">
        <f>Definitive!$R93</f>
        <v>108.46524230996718</v>
      </c>
      <c r="E93" s="51">
        <f>Definitive!$V93</f>
        <v>130.95592846470572</v>
      </c>
      <c r="F93" s="51">
        <f>Definitive!$Z93</f>
        <v>96.147340888397309</v>
      </c>
      <c r="G93" s="51">
        <f>Definitive!$AB93</f>
        <v>121.78901347217632</v>
      </c>
      <c r="H93" s="51">
        <f>Definitive!$AF93</f>
        <v>77.726615304050185</v>
      </c>
      <c r="I93" s="51">
        <f>Definitive!$AJ93</f>
        <v>145.19073870532526</v>
      </c>
      <c r="J93" s="51">
        <f>Definitive!$AN93</f>
        <v>70.687400427681496</v>
      </c>
      <c r="K93" s="51">
        <f>Definitive!$AV93</f>
        <v>207.09615201539054</v>
      </c>
      <c r="L93" s="51">
        <f>Definitive!$BC93</f>
        <v>125.05235903954019</v>
      </c>
      <c r="M93" s="51">
        <f>Definitive!$BG93</f>
        <v>118.07348580206045</v>
      </c>
      <c r="N93" s="51">
        <f>Definitive!$BK93</f>
        <v>31.040872103473646</v>
      </c>
      <c r="O93" s="51">
        <f>Definitive!$BO93</f>
        <v>96.772103184405225</v>
      </c>
      <c r="P93" s="51">
        <f>Definitive!$BS93</f>
        <v>82.154013536428621</v>
      </c>
      <c r="Q93" s="51">
        <f>Definitive!$BU93</f>
        <v>69.880740286127335</v>
      </c>
      <c r="R93" s="51">
        <f>Definitive!$BY93</f>
        <v>117.30784629527581</v>
      </c>
      <c r="S93" s="52">
        <f>Definitive!$CB93</f>
        <v>154.25934440116799</v>
      </c>
      <c r="T93" s="51">
        <f>Definitive!$CD93</f>
        <v>130.95592846470572</v>
      </c>
      <c r="U93" s="51">
        <f>Definitive!$CG93</f>
        <v>105.66945582875491</v>
      </c>
      <c r="V93" s="51">
        <f>Definitive!$CI93</f>
        <v>85.910126690044635</v>
      </c>
      <c r="W93" s="51">
        <f>Definitive!$CK93</f>
        <v>85.910126690044635</v>
      </c>
      <c r="X93" s="51">
        <f>Definitive!$CN93</f>
        <v>132.30159510266873</v>
      </c>
      <c r="Y93" s="51">
        <f>Definitive!$CQ93</f>
        <v>171.82025338008927</v>
      </c>
      <c r="Z93" s="51">
        <f>Definitive!$CT93</f>
        <v>109.96496216325714</v>
      </c>
      <c r="AB93" s="53">
        <f t="shared" si="32"/>
        <v>0.40998220873416225</v>
      </c>
      <c r="AC93" s="53">
        <f t="shared" si="33"/>
        <v>0.35763178537832896</v>
      </c>
      <c r="AE93" s="51">
        <f t="shared" si="31"/>
        <v>1.2107101280558787</v>
      </c>
      <c r="AF93" s="51">
        <f t="shared" si="43"/>
        <v>1.2430929723937254</v>
      </c>
      <c r="AG93" s="51">
        <f t="shared" si="44"/>
        <v>1.4005930197501417</v>
      </c>
      <c r="AH93" s="51">
        <f t="shared" si="45"/>
        <v>1.2812990752453435</v>
      </c>
      <c r="AI93" s="51">
        <f t="shared" si="46"/>
        <v>1.3058848185674028</v>
      </c>
      <c r="AJ93" s="51">
        <f t="shared" si="47"/>
        <v>1.2812990752453433</v>
      </c>
      <c r="AK93" s="51">
        <f t="shared" si="48"/>
        <v>1.2241703495256875</v>
      </c>
      <c r="AL93" s="51">
        <f t="shared" si="49"/>
        <v>1.142563902563732</v>
      </c>
      <c r="AM93" s="51">
        <f t="shared" si="50"/>
        <v>1.2567849345338917</v>
      </c>
      <c r="AN93" s="51">
        <f t="shared" si="51"/>
        <v>1.3054518257756049</v>
      </c>
      <c r="AO93" s="51">
        <f t="shared" si="52"/>
        <v>1.2398770348814694</v>
      </c>
      <c r="AP93" s="51">
        <f t="shared" si="53"/>
        <v>1.3553862051464212</v>
      </c>
      <c r="AQ93" s="51">
        <f t="shared" si="54"/>
        <v>1.1287595970072652</v>
      </c>
      <c r="AR93" s="51">
        <f t="shared" si="55"/>
        <v>1.1783806333478322</v>
      </c>
      <c r="AS93" s="51">
        <f t="shared" si="56"/>
        <v>1.2535359171233775</v>
      </c>
      <c r="AT93" s="51">
        <f t="shared" si="57"/>
        <v>1.2322451073767422</v>
      </c>
      <c r="AU93" s="51">
        <f t="shared" si="34"/>
        <v>1.4728045103825684</v>
      </c>
      <c r="AV93" s="51">
        <f t="shared" si="35"/>
        <v>1.1870520735016898</v>
      </c>
      <c r="AW93" s="51">
        <f t="shared" si="36"/>
        <v>1.2812990752453435</v>
      </c>
      <c r="AX93" s="51">
        <f t="shared" si="37"/>
        <v>1.2430929723937254</v>
      </c>
      <c r="AY93" s="51">
        <f t="shared" si="38"/>
        <v>1.2430929723937254</v>
      </c>
      <c r="AZ93" s="51">
        <f t="shared" si="39"/>
        <v>1.2430929723937254</v>
      </c>
      <c r="BA93" s="51">
        <f t="shared" si="40"/>
        <v>1.2430929723937252</v>
      </c>
      <c r="BB93" s="51">
        <f t="shared" si="41"/>
        <v>1.2430929723937254</v>
      </c>
      <c r="BC93" s="51">
        <f t="shared" si="42"/>
        <v>1.2430929723937254</v>
      </c>
    </row>
    <row r="94" spans="1:55">
      <c r="A94" s="50">
        <v>1912</v>
      </c>
      <c r="B94" s="51">
        <f>Definitive!$G94</f>
        <v>216</v>
      </c>
      <c r="C94" s="51">
        <f>Definitive!$N94</f>
        <v>89.151825792475591</v>
      </c>
      <c r="D94" s="51">
        <f>Definitive!$R94</f>
        <v>113.79162068705551</v>
      </c>
      <c r="E94" s="51">
        <f>Definitive!$V94</f>
        <v>136.8196728958626</v>
      </c>
      <c r="F94" s="51">
        <f>Definitive!$Z94</f>
        <v>100.22532773923767</v>
      </c>
      <c r="G94" s="51">
        <f>Definitive!$AB94</f>
        <v>127.24229579315222</v>
      </c>
      <c r="H94" s="51">
        <f>Definitive!$AF94</f>
        <v>80.546676670257895</v>
      </c>
      <c r="I94" s="51">
        <f>Definitive!$AJ94</f>
        <v>150.46812642957434</v>
      </c>
      <c r="J94" s="51">
        <f>Definitive!$AN94</f>
        <v>73.428082514948329</v>
      </c>
      <c r="K94" s="51">
        <f>Definitive!$AV94</f>
        <v>217.2363970270699</v>
      </c>
      <c r="L94" s="51">
        <f>Definitive!$BC94</f>
        <v>130.26039451917322</v>
      </c>
      <c r="M94" s="51">
        <f>Definitive!$BG94</f>
        <v>123.50063582526113</v>
      </c>
      <c r="N94" s="51">
        <f>Definitive!$BK94</f>
        <v>31.929932853939388</v>
      </c>
      <c r="O94" s="51">
        <f>Definitive!$BO94</f>
        <v>100.57077639843183</v>
      </c>
      <c r="P94" s="51">
        <f>Definitive!$BS94</f>
        <v>85.661086792511753</v>
      </c>
      <c r="Q94" s="51">
        <f>Definitive!$BU94</f>
        <v>72.459601919771032</v>
      </c>
      <c r="R94" s="51">
        <f>Definitive!$BY94</f>
        <v>123.63587540981406</v>
      </c>
      <c r="S94" s="52">
        <f>Definitive!$CB94</f>
        <v>159.9043091519539</v>
      </c>
      <c r="T94" s="51">
        <f>Definitive!$CD94</f>
        <v>136.8196728958626</v>
      </c>
      <c r="U94" s="51">
        <f>Definitive!$CG94</f>
        <v>109.65674572474498</v>
      </c>
      <c r="V94" s="51">
        <f>Definitive!$CI94</f>
        <v>89.151825792475591</v>
      </c>
      <c r="W94" s="51">
        <f>Definitive!$CK94</f>
        <v>89.151825792475591</v>
      </c>
      <c r="X94" s="51">
        <f>Definitive!$CN94</f>
        <v>137.29381172041241</v>
      </c>
      <c r="Y94" s="51">
        <f>Definitive!$CQ94</f>
        <v>178.30365158495118</v>
      </c>
      <c r="Z94" s="51">
        <f>Definitive!$CT94</f>
        <v>114.11433701436876</v>
      </c>
      <c r="AB94" s="53">
        <f t="shared" si="32"/>
        <v>0.41144132680589179</v>
      </c>
      <c r="AC94" s="53">
        <f t="shared" si="33"/>
        <v>0.35872442224336815</v>
      </c>
      <c r="AE94" s="51">
        <f t="shared" si="31"/>
        <v>1.2572759022118742</v>
      </c>
      <c r="AF94" s="51">
        <f t="shared" si="43"/>
        <v>1.2899993561706444</v>
      </c>
      <c r="AG94" s="51">
        <f t="shared" si="44"/>
        <v>1.4693716276859348</v>
      </c>
      <c r="AH94" s="51">
        <f t="shared" si="45"/>
        <v>1.3386711270890388</v>
      </c>
      <c r="AI94" s="51">
        <f t="shared" si="46"/>
        <v>1.3612725294455574</v>
      </c>
      <c r="AJ94" s="51">
        <f t="shared" si="47"/>
        <v>1.3386711270890386</v>
      </c>
      <c r="AK94" s="51">
        <f t="shared" si="48"/>
        <v>1.2685854510304932</v>
      </c>
      <c r="AL94" s="51">
        <f t="shared" si="49"/>
        <v>1.1840937740095807</v>
      </c>
      <c r="AM94" s="51">
        <f t="shared" si="50"/>
        <v>1.3055128257391679</v>
      </c>
      <c r="AN94" s="51">
        <f t="shared" si="51"/>
        <v>1.3693718997870479</v>
      </c>
      <c r="AO94" s="51">
        <f t="shared" si="52"/>
        <v>1.2915139942930318</v>
      </c>
      <c r="AP94" s="51">
        <f t="shared" si="53"/>
        <v>1.4176854099572096</v>
      </c>
      <c r="AQ94" s="51">
        <f t="shared" si="54"/>
        <v>1.1610890963546237</v>
      </c>
      <c r="AR94" s="51">
        <f t="shared" si="55"/>
        <v>1.2246365562897599</v>
      </c>
      <c r="AS94" s="51">
        <f t="shared" si="56"/>
        <v>1.3070481206206985</v>
      </c>
      <c r="AT94" s="51">
        <f t="shared" si="57"/>
        <v>1.2777195774188104</v>
      </c>
      <c r="AU94" s="51">
        <f t="shared" si="34"/>
        <v>1.5522531586704662</v>
      </c>
      <c r="AV94" s="51">
        <f t="shared" si="35"/>
        <v>1.2304910440112367</v>
      </c>
      <c r="AW94" s="51">
        <f t="shared" si="36"/>
        <v>1.3386711270890388</v>
      </c>
      <c r="AX94" s="51">
        <f t="shared" si="37"/>
        <v>1.2899993561706444</v>
      </c>
      <c r="AY94" s="51">
        <f t="shared" si="38"/>
        <v>1.2899993561706444</v>
      </c>
      <c r="AZ94" s="51">
        <f t="shared" si="39"/>
        <v>1.2899993561706444</v>
      </c>
      <c r="BA94" s="51">
        <f t="shared" si="40"/>
        <v>1.2899993561706442</v>
      </c>
      <c r="BB94" s="51">
        <f t="shared" si="41"/>
        <v>1.2899993561706444</v>
      </c>
      <c r="BC94" s="51">
        <f t="shared" si="42"/>
        <v>1.2899993561706442</v>
      </c>
    </row>
    <row r="95" spans="1:55">
      <c r="A95" s="50">
        <v>1913</v>
      </c>
      <c r="B95" s="51">
        <f>Definitive!$G95</f>
        <v>227</v>
      </c>
      <c r="C95" s="51">
        <f>Definitive!$N95</f>
        <v>93.564931915840305</v>
      </c>
      <c r="D95" s="51">
        <f>Definitive!$R95</f>
        <v>120.73326818973375</v>
      </c>
      <c r="E95" s="51">
        <f>Definitive!$V95</f>
        <v>144.73130195832445</v>
      </c>
      <c r="F95" s="51">
        <f>Definitive!$Z95</f>
        <v>105.66098971970008</v>
      </c>
      <c r="G95" s="51">
        <f>Definitive!$AB95</f>
        <v>134.60011082124174</v>
      </c>
      <c r="H95" s="51">
        <f>Definitive!$AF95</f>
        <v>84.415554610670696</v>
      </c>
      <c r="I95" s="51">
        <f>Definitive!$AJ95</f>
        <v>157.88491918468458</v>
      </c>
      <c r="J95" s="51">
        <f>Definitive!$AN95</f>
        <v>77.139948732666397</v>
      </c>
      <c r="K95" s="51">
        <f>Definitive!$AV95</f>
        <v>230.71917506881891</v>
      </c>
      <c r="L95" s="51">
        <f>Definitive!$BC95</f>
        <v>137.37997305273947</v>
      </c>
      <c r="M95" s="51">
        <f>Definitive!$BG95</f>
        <v>130.64204922635909</v>
      </c>
      <c r="N95" s="51">
        <f>Definitive!$BK95</f>
        <v>33.21689838617808</v>
      </c>
      <c r="O95" s="51">
        <f>Definitive!$BO95</f>
        <v>105.82394882595595</v>
      </c>
      <c r="P95" s="51">
        <f>Definitive!$BS95</f>
        <v>90.433411034278052</v>
      </c>
      <c r="Q95" s="51">
        <f>Definitive!$BU95</f>
        <v>75.985613158202469</v>
      </c>
      <c r="R95" s="51">
        <f>Definitive!$BY95</f>
        <v>131.78286251734724</v>
      </c>
      <c r="S95" s="52">
        <f>Definitive!$CB95</f>
        <v>167.7453705774011</v>
      </c>
      <c r="T95" s="51">
        <f>Definitive!$CD95</f>
        <v>144.73130195832445</v>
      </c>
      <c r="U95" s="51">
        <f>Definitive!$CG95</f>
        <v>115.08486625648358</v>
      </c>
      <c r="V95" s="51">
        <f>Definitive!$CI95</f>
        <v>93.564931915840305</v>
      </c>
      <c r="W95" s="51">
        <f>Definitive!$CK95</f>
        <v>93.564931915840305</v>
      </c>
      <c r="X95" s="51">
        <f>Definitive!$CN95</f>
        <v>144.08999515039406</v>
      </c>
      <c r="Y95" s="51">
        <f>Definitive!$CQ95</f>
        <v>187.12986383168061</v>
      </c>
      <c r="Z95" s="51">
        <f>Definitive!$CT95</f>
        <v>119.7631128522756</v>
      </c>
      <c r="AB95" s="53">
        <f t="shared" si="32"/>
        <v>0.41324597375287181</v>
      </c>
      <c r="AC95" s="53">
        <f t="shared" si="33"/>
        <v>0.36020263099721112</v>
      </c>
      <c r="AE95" s="51">
        <f t="shared" si="31"/>
        <v>1.3213038416763678</v>
      </c>
      <c r="AF95" s="51">
        <f t="shared" si="43"/>
        <v>1.3538556373768751</v>
      </c>
      <c r="AG95" s="51">
        <f t="shared" si="44"/>
        <v>1.5590079280413318</v>
      </c>
      <c r="AH95" s="51">
        <f t="shared" si="45"/>
        <v>1.4160800929927753</v>
      </c>
      <c r="AI95" s="51">
        <f t="shared" si="46"/>
        <v>1.4351003482241265</v>
      </c>
      <c r="AJ95" s="51">
        <f t="shared" si="47"/>
        <v>1.4160800929927748</v>
      </c>
      <c r="AK95" s="51">
        <f t="shared" si="48"/>
        <v>1.3295190918697408</v>
      </c>
      <c r="AL95" s="51">
        <f t="shared" si="49"/>
        <v>1.2424594779818159</v>
      </c>
      <c r="AM95" s="51">
        <f t="shared" si="50"/>
        <v>1.3715078618164391</v>
      </c>
      <c r="AN95" s="51">
        <f t="shared" si="51"/>
        <v>1.4543619734308133</v>
      </c>
      <c r="AO95" s="51">
        <f t="shared" si="52"/>
        <v>1.3621036416183796</v>
      </c>
      <c r="AP95" s="51">
        <f t="shared" si="53"/>
        <v>1.499662944061035</v>
      </c>
      <c r="AQ95" s="51">
        <f t="shared" si="54"/>
        <v>1.20788786833144</v>
      </c>
      <c r="AR95" s="51">
        <f t="shared" si="55"/>
        <v>1.2886037167475146</v>
      </c>
      <c r="AS95" s="51">
        <f t="shared" si="56"/>
        <v>1.3798659853566677</v>
      </c>
      <c r="AT95" s="51">
        <f t="shared" si="57"/>
        <v>1.3398956516750684</v>
      </c>
      <c r="AU95" s="51">
        <f t="shared" si="34"/>
        <v>1.6545388943389996</v>
      </c>
      <c r="AV95" s="51">
        <f t="shared" si="35"/>
        <v>1.2908293545341014</v>
      </c>
      <c r="AW95" s="51">
        <f t="shared" si="36"/>
        <v>1.4160800929927753</v>
      </c>
      <c r="AX95" s="51">
        <f t="shared" si="37"/>
        <v>1.3538556373768751</v>
      </c>
      <c r="AY95" s="51">
        <f t="shared" si="38"/>
        <v>1.3538556373768751</v>
      </c>
      <c r="AZ95" s="51">
        <f t="shared" si="39"/>
        <v>1.3538556373768751</v>
      </c>
      <c r="BA95" s="51">
        <f t="shared" si="40"/>
        <v>1.3538556373768749</v>
      </c>
      <c r="BB95" s="51">
        <f t="shared" si="41"/>
        <v>1.3538556373768751</v>
      </c>
      <c r="BC95" s="51">
        <f t="shared" si="42"/>
        <v>1.3538556373768751</v>
      </c>
    </row>
    <row r="96" spans="1:55">
      <c r="A96" s="50">
        <v>1914</v>
      </c>
      <c r="B96" s="51">
        <f>Definitive!$G96</f>
        <v>223</v>
      </c>
      <c r="C96" s="51">
        <f>Definitive!$N96</f>
        <v>92.149934258407512</v>
      </c>
      <c r="D96" s="51">
        <f>Definitive!$R96</f>
        <v>120.21057945358159</v>
      </c>
      <c r="E96" s="51">
        <f>Definitive!$V96</f>
        <v>142.70361955143335</v>
      </c>
      <c r="F96" s="51">
        <f>Definitive!$Z96</f>
        <v>104.53240041317802</v>
      </c>
      <c r="G96" s="51">
        <f>Definitive!$AB96</f>
        <v>132.71436618283303</v>
      </c>
      <c r="H96" s="51">
        <f>Definitive!$AF96</f>
        <v>83.022611415678256</v>
      </c>
      <c r="I96" s="51">
        <f>Definitive!$AJ96</f>
        <v>154.41709704133081</v>
      </c>
      <c r="J96" s="51">
        <f>Definitive!$AN96</f>
        <v>76.049360110927864</v>
      </c>
      <c r="K96" s="51">
        <f>Definitive!$AV96</f>
        <v>228.3985739624292</v>
      </c>
      <c r="L96" s="51">
        <f>Definitive!$BC96</f>
        <v>135.04952569651948</v>
      </c>
      <c r="M96" s="51">
        <f>Definitive!$BG96</f>
        <v>129.68681792386269</v>
      </c>
      <c r="N96" s="51">
        <f>Definitive!$BK96</f>
        <v>32.427928764711147</v>
      </c>
      <c r="O96" s="51">
        <f>Definitive!$BO96</f>
        <v>103.78981128761579</v>
      </c>
      <c r="P96" s="51">
        <f>Definitive!$BS96</f>
        <v>88.988286235886704</v>
      </c>
      <c r="Q96" s="51">
        <f>Definitive!$BU96</f>
        <v>74.776625157654152</v>
      </c>
      <c r="R96" s="51">
        <f>Definitive!$BY96</f>
        <v>131.81730404487752</v>
      </c>
      <c r="S96" s="52">
        <f>Definitive!$CB96</f>
        <v>164.49315070643078</v>
      </c>
      <c r="T96" s="51">
        <f>Definitive!$CD96</f>
        <v>142.70361955143335</v>
      </c>
      <c r="U96" s="51">
        <f>Definitive!$CG96</f>
        <v>113.34441913784124</v>
      </c>
      <c r="V96" s="51">
        <f>Definitive!$CI96</f>
        <v>92.149934258407512</v>
      </c>
      <c r="W96" s="51">
        <f>Definitive!$CK96</f>
        <v>92.149934258407512</v>
      </c>
      <c r="X96" s="51">
        <f>Definitive!$CN96</f>
        <v>141.91089875794756</v>
      </c>
      <c r="Y96" s="51">
        <f>Definitive!$CQ96</f>
        <v>184.29986851681502</v>
      </c>
      <c r="Z96" s="51">
        <f>Definitive!$CT96</f>
        <v>117.95191585076162</v>
      </c>
      <c r="AB96" s="53">
        <f t="shared" si="32"/>
        <v>0.41347737548522245</v>
      </c>
      <c r="AC96" s="53">
        <f t="shared" si="33"/>
        <v>0.35990427823098581</v>
      </c>
      <c r="AE96" s="51">
        <f t="shared" si="31"/>
        <v>1.2980209545983701</v>
      </c>
      <c r="AF96" s="51">
        <f t="shared" si="43"/>
        <v>1.3333810587482755</v>
      </c>
      <c r="AG96" s="51">
        <f t="shared" si="44"/>
        <v>1.5522585382850755</v>
      </c>
      <c r="AH96" s="51">
        <f t="shared" si="45"/>
        <v>1.3962408415491796</v>
      </c>
      <c r="AI96" s="51">
        <f t="shared" si="46"/>
        <v>1.41977171169433</v>
      </c>
      <c r="AJ96" s="51">
        <f t="shared" si="47"/>
        <v>1.3962408415491794</v>
      </c>
      <c r="AK96" s="51">
        <f t="shared" si="48"/>
        <v>1.3075806638137535</v>
      </c>
      <c r="AL96" s="51">
        <f t="shared" si="49"/>
        <v>1.2151698007142542</v>
      </c>
      <c r="AM96" s="51">
        <f t="shared" si="50"/>
        <v>1.3521177676655398</v>
      </c>
      <c r="AN96" s="51">
        <f t="shared" si="51"/>
        <v>1.4397338264481103</v>
      </c>
      <c r="AO96" s="51">
        <f t="shared" si="52"/>
        <v>1.3389975748462701</v>
      </c>
      <c r="AP96" s="51">
        <f t="shared" si="53"/>
        <v>1.488697676784196</v>
      </c>
      <c r="AQ96" s="51">
        <f t="shared" si="54"/>
        <v>1.1791980483737614</v>
      </c>
      <c r="AR96" s="51">
        <f t="shared" si="55"/>
        <v>1.2638343028165362</v>
      </c>
      <c r="AS96" s="51">
        <f t="shared" si="56"/>
        <v>1.3578157438464831</v>
      </c>
      <c r="AT96" s="51">
        <f t="shared" si="57"/>
        <v>1.3185769085928833</v>
      </c>
      <c r="AU96" s="51">
        <f t="shared" si="34"/>
        <v>1.6549713090383826</v>
      </c>
      <c r="AV96" s="51">
        <f t="shared" si="35"/>
        <v>1.2658029656543528</v>
      </c>
      <c r="AW96" s="51">
        <f t="shared" si="36"/>
        <v>1.3962408415491796</v>
      </c>
      <c r="AX96" s="51">
        <f t="shared" si="37"/>
        <v>1.3333810587482753</v>
      </c>
      <c r="AY96" s="51">
        <f t="shared" si="38"/>
        <v>1.3333810587482755</v>
      </c>
      <c r="AZ96" s="51">
        <f t="shared" si="39"/>
        <v>1.3333810587482755</v>
      </c>
      <c r="BA96" s="51">
        <f t="shared" si="40"/>
        <v>1.3333810587482751</v>
      </c>
      <c r="BB96" s="51">
        <f t="shared" si="41"/>
        <v>1.3333810587482755</v>
      </c>
      <c r="BC96" s="51">
        <f t="shared" si="42"/>
        <v>1.3333810587482753</v>
      </c>
    </row>
  </sheetData>
  <phoneticPr fontId="1" type="noConversion"/>
  <pageMargins left="0.75" right="0.75" top="1" bottom="1" header="0.5" footer="0.5"/>
  <headerFooter alignWithMargins="0"/>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CT109"/>
  <sheetViews>
    <sheetView zoomScale="85" workbookViewId="0">
      <pane xSplit="6" ySplit="8" topLeftCell="G9" activePane="bottomRight" state="frozen"/>
      <selection pane="topRight" activeCell="F1" sqref="F1"/>
      <selection pane="bottomLeft" activeCell="A7" sqref="A7"/>
      <selection pane="bottomRight" activeCell="C7" sqref="C7"/>
    </sheetView>
  </sheetViews>
  <sheetFormatPr baseColWidth="10" defaultColWidth="11" defaultRowHeight="15"/>
  <cols>
    <col min="1" max="3" width="7.5703125" style="50" customWidth="1"/>
    <col min="4" max="5" width="7.5703125" style="53" customWidth="1"/>
    <col min="6" max="6" width="7.5703125" style="50" customWidth="1"/>
    <col min="7" max="7" width="11" style="74"/>
    <col min="8" max="9" width="11" style="50"/>
    <col min="10" max="10" width="11" style="74"/>
    <col min="11" max="14" width="11" style="69"/>
    <col min="15" max="15" width="11" style="74"/>
    <col min="16" max="18" width="11" style="69"/>
    <col min="19" max="19" width="11" style="74"/>
    <col min="20" max="22" width="11" style="69"/>
    <col min="23" max="23" width="11" style="74"/>
    <col min="24" max="26" width="11" style="69"/>
    <col min="27" max="27" width="11" style="74"/>
    <col min="28" max="28" width="11" style="69"/>
    <col min="29" max="29" width="11" style="74"/>
    <col min="30" max="32" width="11" style="69"/>
    <col min="33" max="33" width="11" style="74"/>
    <col min="34" max="36" width="11" style="69"/>
    <col min="37" max="37" width="11" style="74"/>
    <col min="38" max="40" width="11" style="69"/>
    <col min="41" max="41" width="11" style="75"/>
    <col min="42" max="51" width="11" style="76"/>
    <col min="52" max="52" width="11" style="74"/>
    <col min="53" max="55" width="11" style="69"/>
    <col min="56" max="56" width="11" style="74"/>
    <col min="57" max="59" width="11" style="69"/>
    <col min="60" max="60" width="11" style="74"/>
    <col min="61" max="63" width="11" style="69"/>
    <col min="64" max="64" width="11" style="74"/>
    <col min="65" max="67" width="11" style="69"/>
    <col min="68" max="68" width="11" style="74"/>
    <col min="69" max="71" width="11" style="69"/>
    <col min="72" max="72" width="11" style="74"/>
    <col min="73" max="73" width="11" style="69"/>
    <col min="74" max="74" width="11" style="74"/>
    <col min="75" max="75" width="11" style="51"/>
    <col min="76" max="77" width="11" style="50"/>
    <col min="78" max="78" width="11" style="74"/>
    <col min="79" max="80" width="11" style="69"/>
    <col min="81" max="81" width="11" style="74"/>
    <col min="82" max="82" width="11" style="69"/>
    <col min="83" max="83" width="11" style="74"/>
    <col min="84" max="85" width="11" style="69"/>
    <col min="86" max="86" width="11" style="74"/>
    <col min="87" max="87" width="11" style="69"/>
    <col min="88" max="88" width="11" style="74"/>
    <col min="89" max="89" width="11" style="69"/>
    <col min="90" max="90" width="11" style="74"/>
    <col min="91" max="92" width="11" style="69"/>
    <col min="93" max="93" width="11" style="74"/>
    <col min="94" max="95" width="11" style="69"/>
    <col min="96" max="96" width="11" style="74"/>
    <col min="97" max="16384" width="11" style="50"/>
  </cols>
  <sheetData>
    <row r="1" spans="1:98" ht="17">
      <c r="B1" s="73" t="s">
        <v>10</v>
      </c>
      <c r="BZ1" s="69"/>
    </row>
    <row r="2" spans="1:98">
      <c r="BZ2" s="69"/>
    </row>
    <row r="3" spans="1:98">
      <c r="B3" s="50" t="s">
        <v>206</v>
      </c>
      <c r="C3" s="50" t="s">
        <v>207</v>
      </c>
      <c r="D3" s="53" t="s">
        <v>208</v>
      </c>
      <c r="E3" s="50" t="s">
        <v>209</v>
      </c>
      <c r="F3" s="50" t="s">
        <v>69</v>
      </c>
      <c r="G3" s="74" t="s">
        <v>49</v>
      </c>
      <c r="H3" s="50" t="s">
        <v>49</v>
      </c>
      <c r="I3" s="50" t="s">
        <v>49</v>
      </c>
      <c r="J3" s="74" t="s">
        <v>50</v>
      </c>
      <c r="L3" s="70" t="s">
        <v>50</v>
      </c>
      <c r="M3" s="69" t="s">
        <v>50</v>
      </c>
      <c r="N3" s="70" t="s">
        <v>192</v>
      </c>
      <c r="O3" s="74" t="s">
        <v>51</v>
      </c>
      <c r="P3" s="77" t="s">
        <v>51</v>
      </c>
      <c r="Q3" s="77" t="s">
        <v>51</v>
      </c>
      <c r="R3" s="77" t="s">
        <v>51</v>
      </c>
      <c r="S3" s="74" t="s">
        <v>52</v>
      </c>
      <c r="T3" s="69" t="s">
        <v>195</v>
      </c>
      <c r="U3" s="69" t="s">
        <v>195</v>
      </c>
      <c r="V3" s="69" t="s">
        <v>195</v>
      </c>
      <c r="W3" s="78" t="s">
        <v>53</v>
      </c>
      <c r="X3" s="70" t="s">
        <v>216</v>
      </c>
      <c r="Y3" s="70" t="s">
        <v>216</v>
      </c>
      <c r="Z3" s="70" t="s">
        <v>216</v>
      </c>
      <c r="AA3" s="78" t="s">
        <v>105</v>
      </c>
      <c r="AB3" s="70" t="s">
        <v>105</v>
      </c>
      <c r="AC3" s="78" t="s">
        <v>217</v>
      </c>
      <c r="AD3" s="70" t="s">
        <v>217</v>
      </c>
      <c r="AE3" s="79" t="s">
        <v>217</v>
      </c>
      <c r="AF3" s="79" t="s">
        <v>217</v>
      </c>
      <c r="AG3" s="78" t="s">
        <v>54</v>
      </c>
      <c r="AH3" s="78" t="s">
        <v>54</v>
      </c>
      <c r="AI3" s="78" t="s">
        <v>54</v>
      </c>
      <c r="AJ3" s="78" t="s">
        <v>54</v>
      </c>
      <c r="AK3" s="78" t="s">
        <v>55</v>
      </c>
      <c r="AL3" s="79" t="s">
        <v>55</v>
      </c>
      <c r="AM3" s="79" t="s">
        <v>55</v>
      </c>
      <c r="AN3" s="79" t="s">
        <v>55</v>
      </c>
      <c r="AO3" s="80" t="s">
        <v>56</v>
      </c>
      <c r="AP3" s="80" t="s">
        <v>1</v>
      </c>
      <c r="AQ3" s="80" t="s">
        <v>1</v>
      </c>
      <c r="AR3" s="80" t="s">
        <v>205</v>
      </c>
      <c r="AS3" s="80" t="s">
        <v>67</v>
      </c>
      <c r="AT3" s="80" t="s">
        <v>67</v>
      </c>
      <c r="AU3" s="80" t="s">
        <v>67</v>
      </c>
      <c r="AV3" s="80" t="s">
        <v>67</v>
      </c>
      <c r="AW3" s="80" t="s">
        <v>66</v>
      </c>
      <c r="AX3" s="80" t="s">
        <v>198</v>
      </c>
      <c r="AY3" s="80" t="s">
        <v>201</v>
      </c>
      <c r="AZ3" s="78" t="s">
        <v>2</v>
      </c>
      <c r="BA3" s="78" t="s">
        <v>2</v>
      </c>
      <c r="BB3" s="78" t="s">
        <v>2</v>
      </c>
      <c r="BC3" s="78" t="s">
        <v>2</v>
      </c>
      <c r="BD3" s="78" t="s">
        <v>3</v>
      </c>
      <c r="BE3" s="78" t="s">
        <v>3</v>
      </c>
      <c r="BF3" s="78" t="s">
        <v>3</v>
      </c>
      <c r="BG3" s="78" t="s">
        <v>3</v>
      </c>
      <c r="BH3" s="78" t="s">
        <v>4</v>
      </c>
      <c r="BI3" s="78" t="s">
        <v>4</v>
      </c>
      <c r="BJ3" s="78" t="s">
        <v>4</v>
      </c>
      <c r="BK3" s="78" t="s">
        <v>4</v>
      </c>
      <c r="BL3" s="78" t="s">
        <v>5</v>
      </c>
      <c r="BM3" s="78" t="s">
        <v>5</v>
      </c>
      <c r="BN3" s="78" t="s">
        <v>5</v>
      </c>
      <c r="BO3" s="78" t="s">
        <v>5</v>
      </c>
      <c r="BP3" s="78" t="s">
        <v>6</v>
      </c>
      <c r="BQ3" s="78" t="s">
        <v>6</v>
      </c>
      <c r="BR3" s="78" t="s">
        <v>6</v>
      </c>
      <c r="BS3" s="78" t="s">
        <v>6</v>
      </c>
      <c r="BT3" s="78" t="s">
        <v>7</v>
      </c>
      <c r="BU3" s="78" t="s">
        <v>57</v>
      </c>
      <c r="BV3" s="78" t="s">
        <v>8</v>
      </c>
      <c r="BW3" s="81" t="s">
        <v>8</v>
      </c>
      <c r="BX3" s="78" t="s">
        <v>8</v>
      </c>
      <c r="BY3" s="78" t="s">
        <v>8</v>
      </c>
      <c r="BZ3" s="82" t="s">
        <v>119</v>
      </c>
      <c r="CA3" s="82" t="s">
        <v>150</v>
      </c>
      <c r="CB3" s="82" t="s">
        <v>150</v>
      </c>
      <c r="CC3" s="83" t="s">
        <v>118</v>
      </c>
      <c r="CD3" s="82" t="s">
        <v>118</v>
      </c>
      <c r="CE3" s="83" t="s">
        <v>117</v>
      </c>
      <c r="CF3" s="82"/>
      <c r="CG3" s="82" t="s">
        <v>117</v>
      </c>
      <c r="CH3" s="83" t="s">
        <v>116</v>
      </c>
      <c r="CI3" s="82" t="s">
        <v>116</v>
      </c>
      <c r="CJ3" s="83" t="s">
        <v>115</v>
      </c>
      <c r="CK3" s="82" t="s">
        <v>115</v>
      </c>
      <c r="CL3" s="83" t="s">
        <v>112</v>
      </c>
      <c r="CM3" s="82"/>
      <c r="CN3" s="82" t="s">
        <v>112</v>
      </c>
      <c r="CO3" s="83" t="s">
        <v>110</v>
      </c>
      <c r="CP3" s="82"/>
      <c r="CQ3" s="82" t="s">
        <v>110</v>
      </c>
      <c r="CR3" s="83" t="s">
        <v>108</v>
      </c>
      <c r="CT3" s="84" t="s">
        <v>108</v>
      </c>
    </row>
    <row r="4" spans="1:98">
      <c r="E4" s="50"/>
      <c r="G4" s="74" t="s">
        <v>58</v>
      </c>
      <c r="H4" s="50" t="s">
        <v>58</v>
      </c>
      <c r="J4" s="50" t="s">
        <v>58</v>
      </c>
      <c r="L4" s="69" t="s">
        <v>59</v>
      </c>
      <c r="N4" s="69" t="s">
        <v>213</v>
      </c>
      <c r="O4" s="50" t="s">
        <v>58</v>
      </c>
      <c r="P4" s="50" t="s">
        <v>58</v>
      </c>
      <c r="Q4" s="50" t="s">
        <v>58</v>
      </c>
      <c r="S4" s="50" t="s">
        <v>58</v>
      </c>
      <c r="T4" s="50" t="s">
        <v>58</v>
      </c>
      <c r="V4" s="50" t="s">
        <v>58</v>
      </c>
      <c r="W4" s="50" t="s">
        <v>58</v>
      </c>
      <c r="X4" s="50" t="s">
        <v>58</v>
      </c>
      <c r="Y4" s="50" t="s">
        <v>58</v>
      </c>
      <c r="Z4" s="50" t="s">
        <v>58</v>
      </c>
      <c r="AA4" s="50" t="s">
        <v>58</v>
      </c>
      <c r="AC4" s="50" t="s">
        <v>58</v>
      </c>
      <c r="AD4" s="50" t="s">
        <v>58</v>
      </c>
      <c r="AE4" s="50" t="s">
        <v>58</v>
      </c>
      <c r="AF4" s="50" t="s">
        <v>58</v>
      </c>
      <c r="AG4" s="50" t="s">
        <v>58</v>
      </c>
      <c r="AH4" s="50" t="s">
        <v>58</v>
      </c>
      <c r="AI4" s="50" t="s">
        <v>58</v>
      </c>
      <c r="AJ4" s="50" t="s">
        <v>58</v>
      </c>
      <c r="AK4" s="50" t="s">
        <v>58</v>
      </c>
      <c r="AL4" s="50" t="s">
        <v>58</v>
      </c>
      <c r="AM4" s="50" t="s">
        <v>58</v>
      </c>
      <c r="AN4" s="50" t="s">
        <v>58</v>
      </c>
      <c r="AO4" s="85" t="s">
        <v>58</v>
      </c>
      <c r="AP4" s="85" t="s">
        <v>58</v>
      </c>
      <c r="AQ4" s="85" t="s">
        <v>58</v>
      </c>
      <c r="AR4" s="85" t="s">
        <v>58</v>
      </c>
      <c r="AS4" s="85" t="s">
        <v>58</v>
      </c>
      <c r="AT4" s="85" t="s">
        <v>58</v>
      </c>
      <c r="AU4" s="85" t="s">
        <v>58</v>
      </c>
      <c r="AV4" s="85" t="s">
        <v>58</v>
      </c>
      <c r="AW4" s="85"/>
      <c r="AX4" s="85" t="s">
        <v>58</v>
      </c>
      <c r="AY4" s="85" t="s">
        <v>58</v>
      </c>
      <c r="AZ4" s="50" t="s">
        <v>58</v>
      </c>
      <c r="BA4" s="50" t="s">
        <v>58</v>
      </c>
      <c r="BB4" s="50" t="s">
        <v>58</v>
      </c>
      <c r="BC4" s="50" t="s">
        <v>58</v>
      </c>
      <c r="BD4" s="50" t="s">
        <v>58</v>
      </c>
      <c r="BE4" s="50" t="s">
        <v>58</v>
      </c>
      <c r="BF4" s="50" t="s">
        <v>58</v>
      </c>
      <c r="BG4" s="50" t="s">
        <v>58</v>
      </c>
      <c r="BH4" s="50" t="s">
        <v>58</v>
      </c>
      <c r="BI4" s="50" t="s">
        <v>58</v>
      </c>
      <c r="BJ4" s="50" t="s">
        <v>58</v>
      </c>
      <c r="BK4" s="50" t="s">
        <v>58</v>
      </c>
      <c r="BL4" s="50" t="s">
        <v>58</v>
      </c>
      <c r="BM4" s="50" t="s">
        <v>58</v>
      </c>
      <c r="BN4" s="50" t="s">
        <v>58</v>
      </c>
      <c r="BP4" s="50" t="s">
        <v>58</v>
      </c>
      <c r="BQ4" s="50" t="s">
        <v>58</v>
      </c>
      <c r="BR4" s="50" t="s">
        <v>58</v>
      </c>
      <c r="BS4" s="50" t="s">
        <v>58</v>
      </c>
      <c r="BT4" s="50" t="s">
        <v>58</v>
      </c>
      <c r="BU4" s="50" t="s">
        <v>58</v>
      </c>
      <c r="BV4" s="50" t="s">
        <v>58</v>
      </c>
      <c r="BW4" s="51" t="s">
        <v>58</v>
      </c>
      <c r="BX4" s="50" t="s">
        <v>58</v>
      </c>
      <c r="BY4" s="50" t="s">
        <v>58</v>
      </c>
      <c r="BZ4" s="50" t="s">
        <v>58</v>
      </c>
      <c r="CA4" s="51" t="s">
        <v>58</v>
      </c>
      <c r="CB4" s="50" t="s">
        <v>58</v>
      </c>
      <c r="CC4" s="74" t="s">
        <v>58</v>
      </c>
      <c r="CD4" s="50" t="s">
        <v>58</v>
      </c>
      <c r="CE4" s="74" t="s">
        <v>58</v>
      </c>
      <c r="CG4" s="50" t="s">
        <v>58</v>
      </c>
      <c r="CH4" s="74" t="s">
        <v>58</v>
      </c>
      <c r="CI4" s="50" t="s">
        <v>58</v>
      </c>
      <c r="CJ4" s="74" t="s">
        <v>58</v>
      </c>
      <c r="CK4" s="50" t="s">
        <v>58</v>
      </c>
      <c r="CL4" s="74" t="s">
        <v>58</v>
      </c>
      <c r="CN4" s="50" t="s">
        <v>58</v>
      </c>
      <c r="CO4" s="74" t="s">
        <v>58</v>
      </c>
      <c r="CQ4" s="50" t="s">
        <v>58</v>
      </c>
      <c r="CR4" s="74" t="s">
        <v>58</v>
      </c>
      <c r="CT4" s="50" t="s">
        <v>58</v>
      </c>
    </row>
    <row r="5" spans="1:98">
      <c r="E5" s="50"/>
      <c r="G5" s="74" t="s">
        <v>60</v>
      </c>
      <c r="H5" s="50" t="s">
        <v>61</v>
      </c>
      <c r="I5" s="50" t="s">
        <v>62</v>
      </c>
      <c r="J5" s="74" t="s">
        <v>60</v>
      </c>
      <c r="K5" s="70" t="s">
        <v>199</v>
      </c>
      <c r="L5" s="70" t="s">
        <v>63</v>
      </c>
      <c r="M5" s="69" t="s">
        <v>64</v>
      </c>
      <c r="N5" s="70" t="s">
        <v>210</v>
      </c>
      <c r="O5" s="74" t="s">
        <v>194</v>
      </c>
      <c r="P5" s="70" t="s">
        <v>211</v>
      </c>
      <c r="Q5" s="69" t="s">
        <v>196</v>
      </c>
      <c r="R5" s="69" t="s">
        <v>210</v>
      </c>
      <c r="S5" s="74" t="s">
        <v>194</v>
      </c>
      <c r="T5" s="69" t="s">
        <v>196</v>
      </c>
      <c r="U5" s="69" t="s">
        <v>197</v>
      </c>
      <c r="V5" s="70" t="s">
        <v>210</v>
      </c>
      <c r="W5" s="74" t="s">
        <v>194</v>
      </c>
      <c r="X5" s="69" t="s">
        <v>215</v>
      </c>
      <c r="Y5" s="69" t="s">
        <v>196</v>
      </c>
      <c r="Z5" s="69" t="s">
        <v>210</v>
      </c>
      <c r="AA5" s="74" t="s">
        <v>194</v>
      </c>
      <c r="AB5" s="69" t="s">
        <v>210</v>
      </c>
      <c r="AC5" s="74" t="s">
        <v>194</v>
      </c>
      <c r="AD5" s="69" t="s">
        <v>215</v>
      </c>
      <c r="AE5" s="69" t="s">
        <v>196</v>
      </c>
      <c r="AF5" s="69" t="s">
        <v>210</v>
      </c>
      <c r="AG5" s="74" t="s">
        <v>194</v>
      </c>
      <c r="AH5" s="69" t="s">
        <v>75</v>
      </c>
      <c r="AI5" s="69" t="s">
        <v>196</v>
      </c>
      <c r="AJ5" s="69" t="s">
        <v>210</v>
      </c>
      <c r="AK5" s="74" t="s">
        <v>194</v>
      </c>
      <c r="AL5" s="69" t="s">
        <v>215</v>
      </c>
      <c r="AM5" s="69" t="s">
        <v>196</v>
      </c>
      <c r="AN5" s="69" t="s">
        <v>210</v>
      </c>
      <c r="AO5" s="75" t="s">
        <v>194</v>
      </c>
      <c r="AP5" s="76" t="s">
        <v>196</v>
      </c>
      <c r="AQ5" s="76" t="s">
        <v>197</v>
      </c>
      <c r="AR5" s="76" t="s">
        <v>210</v>
      </c>
      <c r="AS5" s="76" t="s">
        <v>218</v>
      </c>
      <c r="AT5" s="76" t="s">
        <v>68</v>
      </c>
      <c r="AU5" s="76" t="s">
        <v>197</v>
      </c>
      <c r="AV5" s="76" t="s">
        <v>70</v>
      </c>
      <c r="AW5" s="76" t="s">
        <v>65</v>
      </c>
      <c r="AX5" s="76" t="s">
        <v>194</v>
      </c>
      <c r="AY5" s="76" t="s">
        <v>202</v>
      </c>
      <c r="AZ5" s="74" t="s">
        <v>194</v>
      </c>
      <c r="BA5" s="69" t="s">
        <v>215</v>
      </c>
      <c r="BB5" s="69" t="s">
        <v>196</v>
      </c>
      <c r="BC5" s="69" t="s">
        <v>210</v>
      </c>
      <c r="BD5" s="74" t="s">
        <v>194</v>
      </c>
      <c r="BE5" s="69" t="s">
        <v>215</v>
      </c>
      <c r="BF5" s="69" t="s">
        <v>196</v>
      </c>
      <c r="BG5" s="69" t="s">
        <v>210</v>
      </c>
      <c r="BH5" s="74" t="s">
        <v>194</v>
      </c>
      <c r="BI5" s="69" t="s">
        <v>215</v>
      </c>
      <c r="BJ5" s="69" t="s">
        <v>196</v>
      </c>
      <c r="BK5" s="69" t="s">
        <v>210</v>
      </c>
      <c r="BL5" s="74" t="s">
        <v>200</v>
      </c>
      <c r="BM5" s="69" t="s">
        <v>211</v>
      </c>
      <c r="BN5" s="70" t="s">
        <v>196</v>
      </c>
      <c r="BO5" s="69" t="s">
        <v>212</v>
      </c>
      <c r="BP5" s="74" t="s">
        <v>200</v>
      </c>
      <c r="BQ5" s="69" t="s">
        <v>211</v>
      </c>
      <c r="BR5" s="70" t="s">
        <v>196</v>
      </c>
      <c r="BS5" s="69" t="s">
        <v>212</v>
      </c>
      <c r="BT5" s="74" t="s">
        <v>200</v>
      </c>
      <c r="BU5" s="69" t="s">
        <v>212</v>
      </c>
      <c r="BV5" s="74" t="s">
        <v>200</v>
      </c>
      <c r="BW5" s="52" t="s">
        <v>211</v>
      </c>
      <c r="BX5" s="70" t="s">
        <v>196</v>
      </c>
      <c r="BY5" s="69" t="s">
        <v>212</v>
      </c>
      <c r="BZ5" s="74" t="s">
        <v>200</v>
      </c>
      <c r="CA5" s="52" t="s">
        <v>211</v>
      </c>
      <c r="CB5" s="69" t="s">
        <v>212</v>
      </c>
      <c r="CC5" s="74" t="s">
        <v>200</v>
      </c>
      <c r="CD5" s="69" t="s">
        <v>212</v>
      </c>
      <c r="CE5" s="74" t="s">
        <v>200</v>
      </c>
      <c r="CG5" s="69" t="s">
        <v>212</v>
      </c>
      <c r="CH5" s="74" t="s">
        <v>200</v>
      </c>
      <c r="CI5" s="69" t="s">
        <v>212</v>
      </c>
      <c r="CJ5" s="74" t="s">
        <v>200</v>
      </c>
      <c r="CK5" s="69" t="s">
        <v>212</v>
      </c>
      <c r="CL5" s="74" t="s">
        <v>200</v>
      </c>
      <c r="CN5" s="69" t="s">
        <v>212</v>
      </c>
      <c r="CO5" s="74" t="s">
        <v>200</v>
      </c>
      <c r="CQ5" s="69" t="s">
        <v>212</v>
      </c>
      <c r="CR5" s="74" t="s">
        <v>200</v>
      </c>
      <c r="CT5" s="69" t="s">
        <v>212</v>
      </c>
    </row>
    <row r="6" spans="1:98">
      <c r="E6" s="50"/>
      <c r="N6" s="70" t="s">
        <v>207</v>
      </c>
      <c r="R6" s="69" t="s">
        <v>207</v>
      </c>
      <c r="V6" s="70" t="s">
        <v>208</v>
      </c>
      <c r="Z6" s="69" t="s">
        <v>207</v>
      </c>
      <c r="AB6" s="69" t="s">
        <v>208</v>
      </c>
      <c r="AF6" s="69" t="s">
        <v>207</v>
      </c>
      <c r="AJ6" s="69" t="s">
        <v>76</v>
      </c>
      <c r="AN6" s="69" t="s">
        <v>207</v>
      </c>
      <c r="BC6" s="69" t="s">
        <v>208</v>
      </c>
      <c r="BG6" s="69" t="s">
        <v>207</v>
      </c>
      <c r="BK6" s="69" t="s">
        <v>207</v>
      </c>
      <c r="BO6" s="69" t="s">
        <v>71</v>
      </c>
      <c r="BS6" s="69" t="s">
        <v>208</v>
      </c>
      <c r="BU6" s="69" t="s">
        <v>207</v>
      </c>
      <c r="BW6" s="52"/>
      <c r="BX6" s="69"/>
      <c r="BY6" s="69" t="s">
        <v>207</v>
      </c>
      <c r="BZ6" s="50" t="s">
        <v>206</v>
      </c>
      <c r="CA6" s="50"/>
      <c r="CB6" s="50" t="s">
        <v>206</v>
      </c>
      <c r="CC6" s="74" t="s">
        <v>208</v>
      </c>
      <c r="CD6" s="74" t="s">
        <v>208</v>
      </c>
      <c r="CE6" s="74" t="s">
        <v>207</v>
      </c>
      <c r="CG6" s="74" t="s">
        <v>207</v>
      </c>
      <c r="CH6" s="74" t="s">
        <v>207</v>
      </c>
      <c r="CI6" s="74" t="s">
        <v>207</v>
      </c>
      <c r="CJ6" s="74" t="s">
        <v>207</v>
      </c>
      <c r="CK6" s="74" t="s">
        <v>207</v>
      </c>
      <c r="CL6" s="74" t="s">
        <v>207</v>
      </c>
      <c r="CM6" s="74" t="s">
        <v>207</v>
      </c>
      <c r="CN6" s="74" t="s">
        <v>207</v>
      </c>
      <c r="CO6" s="74" t="s">
        <v>207</v>
      </c>
      <c r="CQ6" s="74" t="s">
        <v>207</v>
      </c>
      <c r="CR6" s="74" t="s">
        <v>207</v>
      </c>
      <c r="CT6" s="74" t="s">
        <v>207</v>
      </c>
    </row>
    <row r="7" spans="1:98">
      <c r="E7" s="50"/>
    </row>
    <row r="8" spans="1:98">
      <c r="E8" s="50"/>
      <c r="G8" s="74" t="s">
        <v>9</v>
      </c>
      <c r="N8" s="70" t="s">
        <v>214</v>
      </c>
      <c r="AB8" s="69" t="s">
        <v>214</v>
      </c>
      <c r="AO8" s="75" t="s">
        <v>0</v>
      </c>
    </row>
    <row r="9" spans="1:98">
      <c r="A9" s="50">
        <v>1827</v>
      </c>
      <c r="B9" s="53">
        <f>I9</f>
        <v>1.1944469904198809</v>
      </c>
      <c r="C9" s="86">
        <f>C$16*(A9-A$12)/(A$16-A$12) + C$12*(1-(A9-A$12)/(A$16-A$12))</f>
        <v>1.014078270579565</v>
      </c>
      <c r="D9" s="87">
        <f>I9</f>
        <v>1.1944469904198809</v>
      </c>
      <c r="E9" s="53">
        <f t="shared" ref="E9:E43" si="0">AQ9</f>
        <v>1.2078269667748294</v>
      </c>
      <c r="F9" s="51">
        <f>AU9</f>
        <v>1.1724232021567624</v>
      </c>
      <c r="G9" s="74">
        <v>70</v>
      </c>
      <c r="H9" s="51">
        <f>60.486*EXP(0.0158*(A9-1829))</f>
        <v>58.604526246403857</v>
      </c>
      <c r="I9" s="53">
        <f>G9/H9</f>
        <v>1.1944469904198809</v>
      </c>
      <c r="L9" s="52">
        <f>22.358*EXP(0.0164*(A9-1829))</f>
        <v>21.636553993388024</v>
      </c>
      <c r="N9" s="52">
        <f>L9*C9</f>
        <v>21.941159254916307</v>
      </c>
      <c r="Q9" s="52">
        <f>11.548*EXP(0.0273*(A9-1829))</f>
        <v>10.934383367279695</v>
      </c>
      <c r="R9" s="52">
        <f>Q9*C9</f>
        <v>11.088320574944953</v>
      </c>
      <c r="T9" s="52">
        <f>26.179*EXP(0.0209*(A9-1829))</f>
        <v>25.107272938082705</v>
      </c>
      <c r="V9" s="52">
        <f>T9*D9</f>
        <v>29.989306598543408</v>
      </c>
      <c r="Y9" s="52">
        <f>17.301*EXP(0.0209*(A9-1829))</f>
        <v>16.592724286709533</v>
      </c>
      <c r="Z9" s="52">
        <f>Y9*C9</f>
        <v>16.826321148869951</v>
      </c>
      <c r="AB9" s="52">
        <f>0.93*V9</f>
        <v>27.890055136645369</v>
      </c>
      <c r="AE9" s="52">
        <f>22.689*EXP(0.015*(A9-1829))</f>
        <v>22.018438710682101</v>
      </c>
      <c r="AF9" s="52">
        <f>AE9*C9</f>
        <v>22.328420248590653</v>
      </c>
      <c r="AI9" s="52">
        <f>56.393*EXP(0.0128*(A9-1829))</f>
        <v>54.967661376029966</v>
      </c>
      <c r="AJ9" s="52">
        <f>AI9*F9</f>
        <v>64.44536156555364</v>
      </c>
      <c r="AM9" s="52">
        <f>16.948*EXP(0.0174*(A9-1829))</f>
        <v>16.368353938175616</v>
      </c>
      <c r="AN9" s="52">
        <f>AM9*C9</f>
        <v>16.598792053859341</v>
      </c>
      <c r="AO9" s="75">
        <f>('P - Cleaned rent revenue'!G12+'P - Cleaned rent revenue'!H12)/('P - interpolated population'!G12+'P - interpolated population'!H12)</f>
        <v>33.26655799180638</v>
      </c>
      <c r="AP9" s="76">
        <f>29.03*EXP(0.0263*(A9-1829))</f>
        <v>27.542486553877499</v>
      </c>
      <c r="AQ9" s="88">
        <f>AO9/AP9</f>
        <v>1.2078269667748294</v>
      </c>
      <c r="AR9" s="52">
        <f>AP9*E9</f>
        <v>33.26655799180638</v>
      </c>
      <c r="AS9" s="52">
        <f>AO9</f>
        <v>33.26655799180638</v>
      </c>
      <c r="AT9" s="52">
        <f>29.823*EXP(0.0249*(A9-1829))</f>
        <v>28.3741893973183</v>
      </c>
      <c r="AU9" s="52">
        <f>AS9/AT9</f>
        <v>1.1724232021567624</v>
      </c>
      <c r="AV9" s="52">
        <f>AT9*F9</f>
        <v>33.26655799180638</v>
      </c>
      <c r="BB9" s="52">
        <f>31.971*EXP(0.0179*(A9-1829))</f>
        <v>30.846683542764936</v>
      </c>
      <c r="BC9" s="52">
        <f>BB9*D9</f>
        <v>36.844728322090049</v>
      </c>
      <c r="BF9" s="52">
        <f>16.077*EXP(0.0243*(A9-1829))</f>
        <v>15.314340533392315</v>
      </c>
      <c r="BG9" s="52">
        <f>BF9*C9</f>
        <v>15.529939963169012</v>
      </c>
      <c r="BJ9" s="52">
        <f>16.623*EXP(0.0076*(A9-1829))</f>
        <v>16.372240996355792</v>
      </c>
      <c r="BK9" s="52">
        <f>BJ9*C9</f>
        <v>16.602733835096338</v>
      </c>
      <c r="BN9" s="52">
        <f>29.876*EXP(0.0156*(A9-1829))</f>
        <v>28.958259990017538</v>
      </c>
      <c r="BO9" s="52">
        <f>BN9*F9</f>
        <v>33.951335906384415</v>
      </c>
      <c r="BR9" s="52">
        <f>19.35*EXP(0.0189*(A9-1829))</f>
        <v>18.632221477920709</v>
      </c>
      <c r="BS9" s="52">
        <f>BR9*D9</f>
        <v>22.255200869139056</v>
      </c>
      <c r="BU9" s="52">
        <f>0.65*BN9*C9</f>
        <v>19.087862436285757</v>
      </c>
      <c r="BX9" s="51">
        <f>8.565*EXP(0.0319*(A9-1829))</f>
        <v>8.0356197842358625</v>
      </c>
      <c r="BY9" s="51">
        <f>BX9*C9</f>
        <v>8.1487474138328402</v>
      </c>
      <c r="CA9" s="52">
        <f>51.993*EXP(0.014*(A9-1829))</f>
        <v>50.557388355097231</v>
      </c>
      <c r="CB9" s="52">
        <f>CA9*B9</f>
        <v>60.388120364235021</v>
      </c>
      <c r="CD9" s="52">
        <f>V9</f>
        <v>29.989306598543408</v>
      </c>
      <c r="CG9" s="52">
        <f>1.23*N9</f>
        <v>26.987625883547057</v>
      </c>
      <c r="CI9" s="52">
        <f>N9</f>
        <v>21.941159254916307</v>
      </c>
      <c r="CK9" s="52">
        <f>N9</f>
        <v>21.941159254916307</v>
      </c>
      <c r="CN9" s="52">
        <f>1.54*N9</f>
        <v>33.789385252571115</v>
      </c>
      <c r="CQ9" s="52">
        <f>2*N9</f>
        <v>43.882318509832615</v>
      </c>
      <c r="CT9" s="51">
        <f>1.28*N9</f>
        <v>28.084683846292876</v>
      </c>
    </row>
    <row r="10" spans="1:98">
      <c r="A10" s="50">
        <v>1828</v>
      </c>
      <c r="B10" s="53">
        <f>I10</f>
        <v>1.192519080106248</v>
      </c>
      <c r="C10" s="86">
        <f>C$16*(A10-A$12)/(A$16-A$12) + C$12*(1-(A10-A$12)/(A$16-A$12))</f>
        <v>0.99871286042086016</v>
      </c>
      <c r="D10" s="87">
        <f>I10</f>
        <v>1.192519080106248</v>
      </c>
      <c r="E10" s="53">
        <f t="shared" si="0"/>
        <v>1.1602787365816625</v>
      </c>
      <c r="F10" s="51">
        <f>AU10</f>
        <v>1.1278465837906473</v>
      </c>
      <c r="G10" s="74">
        <v>71</v>
      </c>
      <c r="H10" s="51">
        <f>60.486*EXP(0.0158*(A10-1829))</f>
        <v>59.537831456478017</v>
      </c>
      <c r="I10" s="53">
        <f>G10/H10</f>
        <v>1.192519080106248</v>
      </c>
      <c r="L10" s="52">
        <f>22.358*EXP(0.0164*(A10-1829))</f>
        <v>21.994319134362161</v>
      </c>
      <c r="N10" s="52">
        <f>L10*C10</f>
        <v>21.966009375688092</v>
      </c>
      <c r="Q10" s="52">
        <f>11.548*EXP(0.0273*(A10-1829))</f>
        <v>11.237004010204229</v>
      </c>
      <c r="R10" s="52">
        <f>Q10*C10</f>
        <v>11.222540417591743</v>
      </c>
      <c r="T10" s="52">
        <f>26.179*EXP(0.0209*(A10-1829))</f>
        <v>25.637536898970367</v>
      </c>
      <c r="V10" s="52">
        <f>T10*D10</f>
        <v>30.573251918950131</v>
      </c>
      <c r="Y10" s="52">
        <f>17.301*EXP(0.0209*(A10-1829))</f>
        <v>16.94316153745698</v>
      </c>
      <c r="Z10" s="52">
        <f>Y10*C10</f>
        <v>16.921353323646361</v>
      </c>
      <c r="AB10" s="52">
        <f>0.93*V10</f>
        <v>28.433124284623624</v>
      </c>
      <c r="AE10" s="52">
        <f>22.689*EXP(0.015*(A10-1829))</f>
        <v>22.351204797653889</v>
      </c>
      <c r="AF10" s="52">
        <f>AE10*C10</f>
        <v>22.322435677317369</v>
      </c>
      <c r="AI10" s="52">
        <f>56.393*EXP(0.0128*(A10-1829))</f>
        <v>55.675769666691252</v>
      </c>
      <c r="AJ10" s="52">
        <f>AI10*F10</f>
        <v>62.793726618492677</v>
      </c>
      <c r="AM10" s="52">
        <f>16.948*EXP(0.0174*(A10-1829))</f>
        <v>16.655655572333391</v>
      </c>
      <c r="AN10" s="52">
        <f>AM10*C10</f>
        <v>16.634217418829721</v>
      </c>
      <c r="AO10" s="75">
        <f>('P - Cleaned rent revenue'!G13+'P - Cleaned rent revenue'!H13)/('P - interpolated population'!G13+'P - interpolated population'!H13)</f>
        <v>32.808579274861373</v>
      </c>
      <c r="AP10" s="76">
        <f>29.03*EXP(0.0263*(A10-1829))</f>
        <v>28.276463439741963</v>
      </c>
      <c r="AQ10" s="88">
        <f>AO10/AP10</f>
        <v>1.1602787365816625</v>
      </c>
      <c r="AR10" s="52">
        <f>AP10*E10</f>
        <v>32.808579274861373</v>
      </c>
      <c r="AS10" s="52">
        <f>AO10</f>
        <v>32.808579274861373</v>
      </c>
      <c r="AT10" s="52">
        <f>29.823*EXP(0.0249*(A10-1829))</f>
        <v>29.089576318609794</v>
      </c>
      <c r="AU10" s="52">
        <f>AS10/AT10</f>
        <v>1.1278465837906473</v>
      </c>
      <c r="AV10" s="52">
        <f>AT10*F10</f>
        <v>32.808579274861373</v>
      </c>
      <c r="BB10" s="52">
        <f>31.971*EXP(0.0179*(A10-1829))</f>
        <v>31.40381058957237</v>
      </c>
      <c r="BC10" s="52">
        <f>BB10*D10</f>
        <v>37.449643316107689</v>
      </c>
      <c r="BF10" s="52">
        <f>16.077*EXP(0.0243*(A10-1829))</f>
        <v>15.691037338409092</v>
      </c>
      <c r="BG10" s="52">
        <f>BF10*C10</f>
        <v>15.670840783213064</v>
      </c>
      <c r="BJ10" s="52">
        <f>16.623*EXP(0.0076*(A10-1829))</f>
        <v>16.497144058364231</v>
      </c>
      <c r="BK10" s="52">
        <f>BJ10*C10</f>
        <v>16.475909931303939</v>
      </c>
      <c r="BN10" s="52">
        <f>29.876*EXP(0.0156*(A10-1829))</f>
        <v>29.413550881553963</v>
      </c>
      <c r="BO10" s="52">
        <f>BN10*F10</f>
        <v>33.17397287891302</v>
      </c>
      <c r="BR10" s="52">
        <f>19.35*EXP(0.0189*(A10-1829))</f>
        <v>18.987719336396506</v>
      </c>
      <c r="BS10" s="52">
        <f>BR10*D10</f>
        <v>22.643217596355179</v>
      </c>
      <c r="BU10" s="52">
        <f>0.65*BN10*C10</f>
        <v>19.094199498433326</v>
      </c>
      <c r="BX10" s="51">
        <f>8.565*EXP(0.0319*(A10-1829))</f>
        <v>8.296088442873554</v>
      </c>
      <c r="BY10" s="51">
        <f>BX10*C10</f>
        <v>8.2854102190866872</v>
      </c>
      <c r="CA10" s="52">
        <f>51.993*EXP(0.014*(A10-1829))</f>
        <v>51.270169618858979</v>
      </c>
      <c r="CB10" s="52">
        <f>CA10*B10</f>
        <v>61.140655510773009</v>
      </c>
      <c r="CD10" s="52">
        <f>V10</f>
        <v>30.573251918950131</v>
      </c>
      <c r="CG10" s="52">
        <f>1.23*N10</f>
        <v>27.018191532096353</v>
      </c>
      <c r="CI10" s="52">
        <f>N10</f>
        <v>21.966009375688092</v>
      </c>
      <c r="CK10" s="52">
        <f>N10</f>
        <v>21.966009375688092</v>
      </c>
      <c r="CN10" s="52">
        <f>1.54*N10</f>
        <v>33.827654438559662</v>
      </c>
      <c r="CQ10" s="52">
        <f>2*N10</f>
        <v>43.932018751376184</v>
      </c>
      <c r="CT10" s="51">
        <f>1.28*N10</f>
        <v>28.116492000880758</v>
      </c>
    </row>
    <row r="11" spans="1:98">
      <c r="A11" s="50">
        <v>1829</v>
      </c>
      <c r="B11" s="53">
        <f>I11</f>
        <v>1.1407598452534471</v>
      </c>
      <c r="C11" s="86">
        <f>C$16*(A11-A$12)/(A$16-A$12) + C$12*(1-(A11-A$12)/(A$16-A$12))</f>
        <v>0.98334745026215531</v>
      </c>
      <c r="D11" s="87">
        <f>I11</f>
        <v>1.1407598452534471</v>
      </c>
      <c r="E11" s="53">
        <f t="shared" si="0"/>
        <v>1.1705255343874326</v>
      </c>
      <c r="F11" s="51">
        <f>AU11</f>
        <v>1.1394010080564385</v>
      </c>
      <c r="G11" s="74">
        <v>69</v>
      </c>
      <c r="H11" s="51">
        <f>60.486*EXP(0.0158*(A11-1829))</f>
        <v>60.485999999999997</v>
      </c>
      <c r="I11" s="53">
        <f>G11/H11</f>
        <v>1.1407598452534471</v>
      </c>
      <c r="L11" s="52">
        <f>22.358*EXP(0.0164*(A11-1829))</f>
        <v>22.358000000000001</v>
      </c>
      <c r="N11" s="52">
        <f>L11*C11</f>
        <v>21.985682292961268</v>
      </c>
      <c r="Q11" s="52">
        <f>11.548*EXP(0.0273*(A11-1829))</f>
        <v>11.548</v>
      </c>
      <c r="R11" s="52">
        <f>Q11*C11</f>
        <v>11.355696355627369</v>
      </c>
      <c r="T11" s="52">
        <f>26.179*EXP(0.0209*(A11-1829))</f>
        <v>26.178999999999998</v>
      </c>
      <c r="V11" s="52">
        <f>T11*D11</f>
        <v>29.86395198888999</v>
      </c>
      <c r="Y11" s="52">
        <f>17.301*EXP(0.0209*(A11-1829))</f>
        <v>17.300999999999998</v>
      </c>
      <c r="Z11" s="52">
        <f>Y11*C11</f>
        <v>17.012894236985549</v>
      </c>
      <c r="AB11" s="52">
        <f t="shared" ref="AB11:AB75" si="1">0.93*V11</f>
        <v>27.773475349667692</v>
      </c>
      <c r="AE11" s="52">
        <f>22.689*EXP(0.015*(A11-1829))</f>
        <v>22.689</v>
      </c>
      <c r="AF11" s="52">
        <f>AE11*C11</f>
        <v>22.311170298998043</v>
      </c>
      <c r="AI11" s="52">
        <f>56.393*EXP(0.0128*(A11-1829))</f>
        <v>56.393000000000001</v>
      </c>
      <c r="AJ11" s="52">
        <f>AI11*F11</f>
        <v>64.254241047326744</v>
      </c>
      <c r="AM11" s="52">
        <f>16.948*EXP(0.0174*(A11-1829))</f>
        <v>16.948</v>
      </c>
      <c r="AN11" s="52">
        <f>AM11*C11</f>
        <v>16.665772587043008</v>
      </c>
      <c r="AO11" s="75">
        <f>('P - Cleaned rent revenue'!G14+'P - Cleaned rent revenue'!H14)/('P - interpolated population'!G14+'P - interpolated population'!H14)</f>
        <v>33.980356263267169</v>
      </c>
      <c r="AP11" s="76">
        <f>29.03*EXP(0.0263*(A11-1829))</f>
        <v>29.03</v>
      </c>
      <c r="AQ11" s="88">
        <f>AO11/AP11</f>
        <v>1.1705255343874326</v>
      </c>
      <c r="AR11" s="52">
        <f t="shared" ref="AR11:AR43" si="2">AP11*E11</f>
        <v>33.980356263267169</v>
      </c>
      <c r="AS11" s="52">
        <f t="shared" ref="AS11:AS50" si="3">AO11</f>
        <v>33.980356263267169</v>
      </c>
      <c r="AT11" s="52">
        <f>29.823*EXP(0.0249*(A11-1829))</f>
        <v>29.823</v>
      </c>
      <c r="AU11" s="52">
        <f>AS11/AT11</f>
        <v>1.1394010080564385</v>
      </c>
      <c r="AV11" s="52">
        <f>AT11*F11</f>
        <v>33.980356263267169</v>
      </c>
      <c r="BB11" s="52">
        <f>31.971*EXP(0.0179*(A11-1829))</f>
        <v>31.971</v>
      </c>
      <c r="BC11" s="52">
        <f>BB11*D11</f>
        <v>36.471233012597956</v>
      </c>
      <c r="BF11" s="52">
        <f>16.077*EXP(0.0243*(A11-1829))</f>
        <v>16.077000000000002</v>
      </c>
      <c r="BG11" s="52">
        <f>BF11*C11</f>
        <v>15.809276957864673</v>
      </c>
      <c r="BJ11" s="52">
        <f>16.623*EXP(0.0076*(A11-1829))</f>
        <v>16.623000000000001</v>
      </c>
      <c r="BK11" s="52">
        <f>BJ11*C11</f>
        <v>16.34618466570781</v>
      </c>
      <c r="BN11" s="52">
        <f>29.876*EXP(0.0156*(A11-1829))</f>
        <v>29.876000000000001</v>
      </c>
      <c r="BO11" s="52">
        <f>BN11*F11</f>
        <v>34.040744516694161</v>
      </c>
      <c r="BR11" s="52">
        <f>19.35*EXP(0.0189*(A11-1829))</f>
        <v>19.350000000000001</v>
      </c>
      <c r="BS11" s="52">
        <f>BR11*D11</f>
        <v>22.073703005654203</v>
      </c>
      <c r="BU11" s="52">
        <f>0.65*BN11*C11</f>
        <v>19.096017475620901</v>
      </c>
      <c r="BX11" s="51">
        <f t="shared" ref="BX11:BX76" si="4">8.565*EXP(0.0319*(A11-1829))</f>
        <v>8.5649999999999995</v>
      </c>
      <c r="BY11" s="51">
        <f t="shared" ref="BY11:BY43" si="5">BX11*C11</f>
        <v>8.42237091149536</v>
      </c>
      <c r="CA11" s="52">
        <f>51.993*EXP(0.014*(A11-1829))</f>
        <v>51.993000000000002</v>
      </c>
      <c r="CB11" s="52">
        <f>CA11*B11</f>
        <v>59.311526634262478</v>
      </c>
      <c r="CD11" s="52">
        <f>V11</f>
        <v>29.86395198888999</v>
      </c>
      <c r="CG11" s="52">
        <f>1.23*N11</f>
        <v>27.042389220342361</v>
      </c>
      <c r="CI11" s="52">
        <f>N11</f>
        <v>21.985682292961268</v>
      </c>
      <c r="CK11" s="52">
        <f>N11</f>
        <v>21.985682292961268</v>
      </c>
      <c r="CN11" s="52">
        <f>1.54*N11</f>
        <v>33.857950731160351</v>
      </c>
      <c r="CQ11" s="52">
        <f>2*N11</f>
        <v>43.971364585922537</v>
      </c>
      <c r="CT11" s="51">
        <f>1.28*N11</f>
        <v>28.141673334990426</v>
      </c>
    </row>
    <row r="12" spans="1:98">
      <c r="A12" s="50">
        <v>1830</v>
      </c>
      <c r="B12" s="53">
        <f>I12</f>
        <v>1.0903303089741654</v>
      </c>
      <c r="C12" s="53">
        <f>M12</f>
        <v>0.96798204010345068</v>
      </c>
      <c r="D12" s="53">
        <f>U12</f>
        <v>1.0848462450629537</v>
      </c>
      <c r="E12" s="53">
        <f t="shared" si="0"/>
        <v>1.1564831510835556</v>
      </c>
      <c r="F12" s="51">
        <f>AU12</f>
        <v>1.1273091433052682</v>
      </c>
      <c r="G12" s="74">
        <v>67</v>
      </c>
      <c r="H12" s="51">
        <f>60.486*EXP(0.0158*(A12-1829))</f>
        <v>61.449268582689207</v>
      </c>
      <c r="I12" s="53">
        <f>G12/H12</f>
        <v>1.0903303089741654</v>
      </c>
      <c r="J12" s="74">
        <v>22</v>
      </c>
      <c r="K12" s="69">
        <v>22</v>
      </c>
      <c r="L12" s="52">
        <f>22.358*EXP(0.0164*(A12-1829))</f>
        <v>22.727694408099559</v>
      </c>
      <c r="M12" s="88">
        <f>J12/L12</f>
        <v>0.96798204010345068</v>
      </c>
      <c r="N12" s="52">
        <f>L12*C12</f>
        <v>22</v>
      </c>
      <c r="Q12" s="52">
        <f>11.548*EXP(0.0273*(A12-1829))</f>
        <v>11.867603133264014</v>
      </c>
      <c r="R12" s="52">
        <f>Q12*C12</f>
        <v>11.487626692075004</v>
      </c>
      <c r="S12" s="74">
        <v>28.999999999999996</v>
      </c>
      <c r="T12" s="52">
        <f>26.179*EXP(0.0209*(A12-1829))</f>
        <v>26.731898766278281</v>
      </c>
      <c r="U12" s="88">
        <f>S12/T12</f>
        <v>1.0848462450629537</v>
      </c>
      <c r="V12" s="52">
        <f>T12*D12</f>
        <v>28.999999999999996</v>
      </c>
      <c r="Y12" s="52">
        <f>17.301*EXP(0.0209*(A12-1829))</f>
        <v>17.66639598744721</v>
      </c>
      <c r="Z12" s="52">
        <f>Y12*C12</f>
        <v>17.100754029204566</v>
      </c>
      <c r="AB12" s="52">
        <f t="shared" si="1"/>
        <v>26.97</v>
      </c>
      <c r="AE12" s="52">
        <f>22.689*EXP(0.015*(A12-1829))</f>
        <v>23.031900323066047</v>
      </c>
      <c r="AF12" s="52">
        <f>AE12*C12</f>
        <v>22.294465862180797</v>
      </c>
      <c r="AI12" s="52">
        <f>56.393*EXP(0.0128*(A12-1829))</f>
        <v>57.119469888578436</v>
      </c>
      <c r="AJ12" s="52">
        <f>AI12*F12</f>
        <v>64.391300666144417</v>
      </c>
      <c r="AM12" s="52">
        <f>16.948*EXP(0.0174*(A12-1829))</f>
        <v>17.245475733607499</v>
      </c>
      <c r="AN12" s="52">
        <f>AM12*C12</f>
        <v>16.693310783171938</v>
      </c>
      <c r="AO12" s="75">
        <f>('P - Cleaned rent revenue'!G15+'P - Cleaned rent revenue'!H15)/('P - interpolated population'!G15+'P - interpolated population'!H15)</f>
        <v>34.467381455107656</v>
      </c>
      <c r="AP12" s="76">
        <f>29.03*EXP(0.0263*(A12-1829))</f>
        <v>29.803617478398866</v>
      </c>
      <c r="AQ12" s="88">
        <f>AO12/AP12</f>
        <v>1.1564831510835556</v>
      </c>
      <c r="AR12" s="52">
        <f t="shared" si="2"/>
        <v>34.467381455107656</v>
      </c>
      <c r="AS12" s="52">
        <f t="shared" si="3"/>
        <v>34.467381455107656</v>
      </c>
      <c r="AT12" s="52">
        <f>29.823*EXP(0.0249*(A12-1829))</f>
        <v>30.57491519500087</v>
      </c>
      <c r="AU12" s="52">
        <f>AS12/AT12</f>
        <v>1.1273091433052682</v>
      </c>
      <c r="AV12" s="52">
        <f>AT12*F12</f>
        <v>34.467381455107656</v>
      </c>
      <c r="AW12" s="52"/>
      <c r="AY12" s="88"/>
      <c r="BB12" s="52">
        <f>31.971*EXP(0.0179*(A12-1829))</f>
        <v>32.548433512059297</v>
      </c>
      <c r="BC12" s="52">
        <f>BB12*D12</f>
        <v>35.310045878238732</v>
      </c>
      <c r="BF12" s="52">
        <f>16.077*EXP(0.0243*(A12-1829))</f>
        <v>16.472456436472047</v>
      </c>
      <c r="BG12" s="52">
        <f>BF12*C12</f>
        <v>15.945041986891429</v>
      </c>
      <c r="BJ12" s="52">
        <f>16.623*EXP(0.0076*(A12-1829))</f>
        <v>16.749816090737276</v>
      </c>
      <c r="BK12" s="52">
        <f>BJ12*C12</f>
        <v>16.213521150869475</v>
      </c>
      <c r="BN12" s="52">
        <f>29.876*EXP(0.0156*(A12-1829))</f>
        <v>30.345719889255481</v>
      </c>
      <c r="BO12" s="52">
        <f>BN12*F12</f>
        <v>34.209007491338234</v>
      </c>
      <c r="BR12" s="52">
        <f>19.35*EXP(0.0189*(A12-1829))</f>
        <v>19.719192882859307</v>
      </c>
      <c r="BS12" s="52">
        <f>BR12*D12</f>
        <v>21.392292354642041</v>
      </c>
      <c r="BU12" s="52">
        <f>0.65*BN12*C12</f>
        <v>19.093172700426095</v>
      </c>
      <c r="BX12" s="51">
        <f t="shared" si="4"/>
        <v>8.8426281259111335</v>
      </c>
      <c r="BY12" s="51">
        <f t="shared" si="5"/>
        <v>8.559505213195612</v>
      </c>
      <c r="CA12" s="52">
        <f t="shared" ref="CA12:CA75" si="6">51.993*EXP(0.014*(A12-1829))</f>
        <v>52.726021175589032</v>
      </c>
      <c r="CB12" s="52">
        <f t="shared" ref="CB12:CB75" si="7">CA12*B12</f>
        <v>57.488778959358378</v>
      </c>
      <c r="CD12" s="52">
        <f t="shared" ref="CD12:CD75" si="8">V12</f>
        <v>28.999999999999996</v>
      </c>
      <c r="CG12" s="52">
        <f t="shared" ref="CG12:CG75" si="9">1.23*N12</f>
        <v>27.06</v>
      </c>
      <c r="CI12" s="52">
        <f t="shared" ref="CI12:CI75" si="10">N12</f>
        <v>22</v>
      </c>
      <c r="CK12" s="52">
        <f t="shared" ref="CK12:CK75" si="11">N12</f>
        <v>22</v>
      </c>
      <c r="CN12" s="52">
        <f t="shared" ref="CN12:CN75" si="12">1.54*N12</f>
        <v>33.880000000000003</v>
      </c>
      <c r="CQ12" s="52">
        <f t="shared" ref="CQ12:CQ75" si="13">2*N12</f>
        <v>44</v>
      </c>
      <c r="CT12" s="51">
        <f t="shared" ref="CT12:CT75" si="14">1.28*N12</f>
        <v>28.16</v>
      </c>
    </row>
    <row r="13" spans="1:98">
      <c r="A13" s="50">
        <v>1831</v>
      </c>
      <c r="B13" s="53">
        <f t="shared" ref="B13:B76" si="15">I13</f>
        <v>1.0572199865322651</v>
      </c>
      <c r="C13" s="86">
        <f>C$16*(A13-A$12)/(A$16-A$12) + C$12*(1-(A13-A$12)/(A$16-A$12))</f>
        <v>0.95261662994474605</v>
      </c>
      <c r="D13" s="87">
        <f>I13</f>
        <v>1.0572199865322651</v>
      </c>
      <c r="E13" s="53">
        <f t="shared" si="0"/>
        <v>1.1193875598071388</v>
      </c>
      <c r="F13" s="51">
        <f t="shared" ref="F13:F76" si="16">AU13</f>
        <v>1.0926780224056944</v>
      </c>
      <c r="G13" s="74">
        <v>66</v>
      </c>
      <c r="H13" s="51">
        <f t="shared" ref="H13:H76" si="17">60.486*EXP(0.0158*(A13-1829))</f>
        <v>62.427877679917245</v>
      </c>
      <c r="I13" s="53">
        <f t="shared" ref="I13:I76" si="18">G13/H13</f>
        <v>1.0572199865322651</v>
      </c>
      <c r="L13" s="52">
        <f t="shared" ref="L13:L76" si="19">22.358*EXP(0.0164*(A13-1829))</f>
        <v>23.103501793897486</v>
      </c>
      <c r="N13" s="52">
        <f t="shared" ref="N13:N76" si="20">L13*C13</f>
        <v>22.008780018825018</v>
      </c>
      <c r="Q13" s="52">
        <f t="shared" ref="Q13:Q76" si="21">11.548*EXP(0.0273*(A13-1829))</f>
        <v>12.19605162180965</v>
      </c>
      <c r="R13" s="52">
        <f t="shared" ref="R13:R76" si="22">Q13*C13</f>
        <v>11.618161594600464</v>
      </c>
      <c r="T13" s="52">
        <f t="shared" ref="T13:T76" si="23">26.179*EXP(0.0209*(A13-1829))</f>
        <v>27.296474718306676</v>
      </c>
      <c r="V13" s="52">
        <f t="shared" ref="V13:V76" si="24">T13*D13</f>
        <v>28.858378634066501</v>
      </c>
      <c r="Y13" s="52">
        <f t="shared" ref="Y13:Y76" si="25">17.301*EXP(0.0209*(A13-1829))</f>
        <v>18.039509114229872</v>
      </c>
      <c r="Z13" s="52">
        <f t="shared" ref="Z13:Z76" si="26">Y13*C13</f>
        <v>17.184736378255192</v>
      </c>
      <c r="AB13" s="52">
        <f t="shared" si="1"/>
        <v>26.838292129681847</v>
      </c>
      <c r="AE13" s="52">
        <f t="shared" ref="AE13:AE76" si="27">22.689*EXP(0.015*(A13-1829))</f>
        <v>23.379982920871345</v>
      </c>
      <c r="AF13" s="52">
        <f t="shared" ref="AF13:AF76" si="28">AE13*C13</f>
        <v>22.272160538246183</v>
      </c>
      <c r="AI13" s="52">
        <f t="shared" ref="AI13:AI76" si="29">56.393*EXP(0.0128*(A13-1829))</f>
        <v>57.855298358878223</v>
      </c>
      <c r="AJ13" s="52">
        <f t="shared" ref="AJ13:AJ76" si="30">AI13*F13</f>
        <v>63.217212996470472</v>
      </c>
      <c r="AM13" s="52">
        <f t="shared" ref="AM13:AM76" si="31">16.948*EXP(0.0174*(A13-1829))</f>
        <v>17.548172839181326</v>
      </c>
      <c r="AN13" s="52">
        <f t="shared" ref="AN13:AN76" si="32">AM13*C13</f>
        <v>16.71668127174884</v>
      </c>
      <c r="AO13" s="75">
        <f>('P - Cleaned rent revenue'!G16+'P - Cleaned rent revenue'!H16)/('P - interpolated population'!G16+'P - interpolated population'!H16)</f>
        <v>34.250853776594269</v>
      </c>
      <c r="AP13" s="76">
        <f t="shared" ref="AP13:AP76" si="33">29.03*EXP(0.0263*(A13-1829))</f>
        <v>30.597851009256711</v>
      </c>
      <c r="AQ13" s="88">
        <f t="shared" ref="AQ13:AQ76" si="34">AO13/AP13</f>
        <v>1.1193875598071388</v>
      </c>
      <c r="AR13" s="52">
        <f t="shared" si="2"/>
        <v>34.250853776594269</v>
      </c>
      <c r="AS13" s="52">
        <f t="shared" si="3"/>
        <v>34.250853776594269</v>
      </c>
      <c r="AT13" s="52">
        <f t="shared" ref="AT13:AT76" si="35">29.823*EXP(0.0249*(A13-1829))</f>
        <v>31.34578812264008</v>
      </c>
      <c r="AU13" s="52">
        <f t="shared" ref="AU13:AU76" si="36">AS13/AT13</f>
        <v>1.0926780224056944</v>
      </c>
      <c r="AV13" s="52">
        <f>AT13*F13</f>
        <v>34.250853776594269</v>
      </c>
      <c r="AW13" s="52"/>
      <c r="AY13" s="88"/>
      <c r="BB13" s="52">
        <f t="shared" ref="BB13:BB76" si="37">31.971*EXP(0.0179*(A13-1829))</f>
        <v>33.136296146161989</v>
      </c>
      <c r="BC13" s="52">
        <f t="shared" ref="BC13:BC76" si="38">BB13*D13</f>
        <v>35.032354565374526</v>
      </c>
      <c r="BF13" s="52">
        <f t="shared" ref="BF13:BF76" si="39">16.077*EXP(0.0243*(A13-1829))</f>
        <v>16.87764017238722</v>
      </c>
      <c r="BG13" s="52">
        <f t="shared" ref="BG13:BG76" si="40">BF13*C13</f>
        <v>16.077920702439577</v>
      </c>
      <c r="BJ13" s="52">
        <f t="shared" ref="BJ13:BJ76" si="41">16.623*EXP(0.0076*(A13-1829))</f>
        <v>16.87759965550871</v>
      </c>
      <c r="BK13" s="52">
        <f t="shared" ref="BK13:BK76" si="42">BJ13*C13</f>
        <v>16.077882105387314</v>
      </c>
      <c r="BN13" s="52">
        <f t="shared" ref="BN13:BN76" si="43">29.876*EXP(0.0156*(A13-1829))</f>
        <v>30.822824862670885</v>
      </c>
      <c r="BO13" s="52">
        <f t="shared" ref="BO13:BO76" si="44">BN13*F13</f>
        <v>33.679423315900294</v>
      </c>
      <c r="BR13" s="52">
        <f t="shared" ref="BR13:BR76" si="45">19.35*EXP(0.0189*(A13-1829))</f>
        <v>20.09542986828988</v>
      </c>
      <c r="BS13" s="52">
        <f t="shared" ref="BS13:BS76" si="46">BR13*D13</f>
        <v>21.245290094713507</v>
      </c>
      <c r="BU13" s="52">
        <f t="shared" ref="BU13:BU76" si="47">0.65*BN13*C13</f>
        <v>19.085518104935538</v>
      </c>
      <c r="BX13" s="51">
        <f t="shared" si="4"/>
        <v>9.1292553617226684</v>
      </c>
      <c r="BY13" s="51">
        <f t="shared" si="5"/>
        <v>8.6966804765892523</v>
      </c>
      <c r="CA13" s="52">
        <f t="shared" si="6"/>
        <v>53.469376820123152</v>
      </c>
      <c r="CB13" s="52">
        <f t="shared" si="7"/>
        <v>56.528893841659205</v>
      </c>
      <c r="CD13" s="52">
        <f t="shared" si="8"/>
        <v>28.858378634066501</v>
      </c>
      <c r="CG13" s="52">
        <f t="shared" si="9"/>
        <v>27.070799423154771</v>
      </c>
      <c r="CI13" s="52">
        <f t="shared" si="10"/>
        <v>22.008780018825018</v>
      </c>
      <c r="CK13" s="52">
        <f t="shared" si="11"/>
        <v>22.008780018825018</v>
      </c>
      <c r="CN13" s="52">
        <f t="shared" si="12"/>
        <v>33.893521228990529</v>
      </c>
      <c r="CQ13" s="52">
        <f t="shared" si="13"/>
        <v>44.017560037650036</v>
      </c>
      <c r="CT13" s="51">
        <f t="shared" si="14"/>
        <v>28.171238424096025</v>
      </c>
    </row>
    <row r="14" spans="1:98">
      <c r="A14" s="50">
        <v>1832</v>
      </c>
      <c r="B14" s="53">
        <f t="shared" si="15"/>
        <v>1.0406471806794624</v>
      </c>
      <c r="C14" s="86">
        <f>C$16*(A14-A$12)/(A$16-A$12) + C$12*(1-(A14-A$12)/(A$16-A$12))</f>
        <v>0.9372512197860412</v>
      </c>
      <c r="D14" s="87">
        <f>I14</f>
        <v>1.0406471806794624</v>
      </c>
      <c r="E14" s="53">
        <f t="shared" si="0"/>
        <v>1.0862155048156965</v>
      </c>
      <c r="F14" s="51">
        <f t="shared" si="16"/>
        <v>1.0617829368551428</v>
      </c>
      <c r="G14" s="74">
        <v>66</v>
      </c>
      <c r="H14" s="51">
        <f t="shared" si="17"/>
        <v>63.422071596741453</v>
      </c>
      <c r="I14" s="53">
        <f t="shared" si="18"/>
        <v>1.0406471806794624</v>
      </c>
      <c r="L14" s="52">
        <f t="shared" si="19"/>
        <v>23.485523236813762</v>
      </c>
      <c r="N14" s="52">
        <f t="shared" si="20"/>
        <v>22.011835301017115</v>
      </c>
      <c r="Q14" s="52">
        <f t="shared" si="21"/>
        <v>12.533590270214571</v>
      </c>
      <c r="R14" s="52">
        <f t="shared" si="22"/>
        <v>11.747122769057064</v>
      </c>
      <c r="T14" s="52">
        <f t="shared" si="23"/>
        <v>27.872974477483812</v>
      </c>
      <c r="V14" s="52">
        <f t="shared" si="24"/>
        <v>29.005932307144139</v>
      </c>
      <c r="Y14" s="52">
        <f t="shared" si="25"/>
        <v>18.420502365825563</v>
      </c>
      <c r="Z14" s="52">
        <f t="shared" si="26"/>
        <v>17.264638311441665</v>
      </c>
      <c r="AB14" s="52">
        <f t="shared" si="1"/>
        <v>26.97551704564405</v>
      </c>
      <c r="AE14" s="52">
        <f t="shared" si="27"/>
        <v>23.73332611346888</v>
      </c>
      <c r="AF14" s="52">
        <f t="shared" si="28"/>
        <v>22.244088849428614</v>
      </c>
      <c r="AI14" s="52">
        <f t="shared" si="29"/>
        <v>58.600605970681933</v>
      </c>
      <c r="AJ14" s="52">
        <f t="shared" si="30"/>
        <v>62.221123509041682</v>
      </c>
      <c r="AM14" s="52">
        <f t="shared" si="31"/>
        <v>17.856182963609378</v>
      </c>
      <c r="AN14" s="52">
        <f t="shared" si="32"/>
        <v>16.735729263365617</v>
      </c>
      <c r="AO14" s="75">
        <f>('P - Cleaned rent revenue'!G17+'P - Cleaned rent revenue'!H17)/('P - interpolated population'!G17+'P - interpolated population'!H17)</f>
        <v>34.121559193216271</v>
      </c>
      <c r="AP14" s="76">
        <f t="shared" si="33"/>
        <v>31.413249987630991</v>
      </c>
      <c r="AQ14" s="88">
        <f t="shared" si="34"/>
        <v>1.0862155048156965</v>
      </c>
      <c r="AR14" s="52">
        <f t="shared" si="2"/>
        <v>34.121559193216271</v>
      </c>
      <c r="AS14" s="52">
        <f t="shared" si="3"/>
        <v>34.121559193216271</v>
      </c>
      <c r="AT14" s="52">
        <f t="shared" si="35"/>
        <v>32.136096756536425</v>
      </c>
      <c r="AU14" s="52">
        <f t="shared" si="36"/>
        <v>1.0617829368551428</v>
      </c>
      <c r="AV14" s="52">
        <f t="shared" ref="AV14:AV77" si="48">AT14*F14</f>
        <v>34.121559193216271</v>
      </c>
      <c r="AW14" s="52"/>
      <c r="AY14" s="88"/>
      <c r="BB14" s="52">
        <f t="shared" si="37"/>
        <v>33.73477626440399</v>
      </c>
      <c r="BC14" s="52">
        <f t="shared" si="38"/>
        <v>35.105999810404455</v>
      </c>
      <c r="BF14" s="52">
        <f t="shared" si="39"/>
        <v>17.29279047646321</v>
      </c>
      <c r="BG14" s="52">
        <f t="shared" si="40"/>
        <v>16.207688967569581</v>
      </c>
      <c r="BJ14" s="52">
        <f t="shared" si="41"/>
        <v>17.006358075128531</v>
      </c>
      <c r="BK14" s="52">
        <f t="shared" si="42"/>
        <v>15.939229850032408</v>
      </c>
      <c r="BN14" s="52">
        <f t="shared" si="43"/>
        <v>31.307431030867253</v>
      </c>
      <c r="BO14" s="52">
        <f t="shared" si="44"/>
        <v>33.241696065344065</v>
      </c>
      <c r="BR14" s="52">
        <f t="shared" si="45"/>
        <v>20.478845355905953</v>
      </c>
      <c r="BS14" s="52">
        <f t="shared" si="46"/>
        <v>21.311252683194233</v>
      </c>
      <c r="BU14" s="52">
        <f t="shared" si="47"/>
        <v>19.072903149330998</v>
      </c>
      <c r="BX14" s="51">
        <f t="shared" si="4"/>
        <v>9.425173406911135</v>
      </c>
      <c r="BY14" s="51">
        <f t="shared" si="5"/>
        <v>8.8337552723224189</v>
      </c>
      <c r="CA14" s="52">
        <f t="shared" si="6"/>
        <v>54.223212633688433</v>
      </c>
      <c r="CB14" s="52">
        <f t="shared" si="7"/>
        <v>56.427233354630872</v>
      </c>
      <c r="CD14" s="52">
        <f t="shared" si="8"/>
        <v>29.005932307144139</v>
      </c>
      <c r="CG14" s="52">
        <f t="shared" si="9"/>
        <v>27.07455742025105</v>
      </c>
      <c r="CI14" s="52">
        <f t="shared" si="10"/>
        <v>22.011835301017115</v>
      </c>
      <c r="CK14" s="52">
        <f t="shared" si="11"/>
        <v>22.011835301017115</v>
      </c>
      <c r="CN14" s="52">
        <f t="shared" si="12"/>
        <v>33.898226363566359</v>
      </c>
      <c r="CQ14" s="52">
        <f t="shared" si="13"/>
        <v>44.02367060203423</v>
      </c>
      <c r="CT14" s="51">
        <f t="shared" si="14"/>
        <v>28.175149185301908</v>
      </c>
    </row>
    <row r="15" spans="1:98">
      <c r="A15" s="50">
        <v>1833</v>
      </c>
      <c r="B15" s="53">
        <f t="shared" si="15"/>
        <v>1.0088139527358537</v>
      </c>
      <c r="C15" s="86">
        <f>C$16*(A15-A$12)/(A$16-A$12) + C$12*(1-(A15-A$12)/(A$16-A$12))</f>
        <v>0.92188580962733657</v>
      </c>
      <c r="D15" s="87">
        <f>I15</f>
        <v>1.0088139527358537</v>
      </c>
      <c r="E15" s="53">
        <f t="shared" si="0"/>
        <v>1.0546191862709198</v>
      </c>
      <c r="F15" s="51">
        <f t="shared" si="16"/>
        <v>1.0323415906918063</v>
      </c>
      <c r="G15" s="74">
        <v>65</v>
      </c>
      <c r="H15" s="51">
        <f t="shared" si="17"/>
        <v>64.432098528894457</v>
      </c>
      <c r="I15" s="53">
        <f t="shared" si="18"/>
        <v>1.0088139527358537</v>
      </c>
      <c r="L15" s="52">
        <f t="shared" si="19"/>
        <v>23.873861487638624</v>
      </c>
      <c r="N15" s="52">
        <f t="shared" si="20"/>
        <v>22.008974126462622</v>
      </c>
      <c r="Q15" s="52">
        <f t="shared" si="21"/>
        <v>12.880470658282457</v>
      </c>
      <c r="R15" s="52">
        <f t="shared" si="22"/>
        <v>11.874323121191875</v>
      </c>
      <c r="T15" s="52">
        <f t="shared" si="23"/>
        <v>28.461649873836112</v>
      </c>
      <c r="V15" s="52">
        <f t="shared" si="24"/>
        <v>28.71250951060852</v>
      </c>
      <c r="Y15" s="52">
        <f t="shared" si="25"/>
        <v>18.80954216995449</v>
      </c>
      <c r="Z15" s="52">
        <f t="shared" si="26"/>
        <v>17.340250012068026</v>
      </c>
      <c r="AB15" s="52">
        <f t="shared" si="1"/>
        <v>26.702633844865925</v>
      </c>
      <c r="AE15" s="52">
        <f t="shared" si="27"/>
        <v>24.092009404567666</v>
      </c>
      <c r="AF15" s="52">
        <f t="shared" si="28"/>
        <v>22.21008159547927</v>
      </c>
      <c r="AI15" s="52">
        <f t="shared" si="29"/>
        <v>59.355514836855924</v>
      </c>
      <c r="AJ15" s="52">
        <f t="shared" si="30"/>
        <v>61.275166603010952</v>
      </c>
      <c r="AM15" s="52">
        <f t="shared" si="31"/>
        <v>18.169599362389729</v>
      </c>
      <c r="AN15" s="52">
        <f t="shared" si="32"/>
        <v>16.750295818800993</v>
      </c>
      <c r="AO15" s="75">
        <f>('P - Cleaned rent revenue'!G18+'P - Cleaned rent revenue'!H18)/('P - interpolated population'!G18+'P - interpolated population'!H18)</f>
        <v>34.011867877184208</v>
      </c>
      <c r="AP15" s="76">
        <f t="shared" si="33"/>
        <v>32.250378449351423</v>
      </c>
      <c r="AQ15" s="88">
        <f t="shared" si="34"/>
        <v>1.0546191862709198</v>
      </c>
      <c r="AR15" s="52">
        <f t="shared" si="2"/>
        <v>34.011867877184208</v>
      </c>
      <c r="AS15" s="52">
        <f t="shared" si="3"/>
        <v>34.011867877184208</v>
      </c>
      <c r="AT15" s="52">
        <f t="shared" si="35"/>
        <v>32.946331121263583</v>
      </c>
      <c r="AU15" s="52">
        <f t="shared" si="36"/>
        <v>1.0323415906918063</v>
      </c>
      <c r="AV15" s="52">
        <f t="shared" si="48"/>
        <v>34.011867877184208</v>
      </c>
      <c r="AW15" s="52"/>
      <c r="AY15" s="88"/>
      <c r="BB15" s="52">
        <f t="shared" si="37"/>
        <v>34.344065630920191</v>
      </c>
      <c r="BC15" s="52">
        <f t="shared" si="38"/>
        <v>34.646772602148182</v>
      </c>
      <c r="BF15" s="52">
        <f t="shared" si="39"/>
        <v>17.718152502866136</v>
      </c>
      <c r="BG15" s="52">
        <f t="shared" si="40"/>
        <v>16.334113365205368</v>
      </c>
      <c r="BJ15" s="52">
        <f t="shared" si="41"/>
        <v>17.136098786718861</v>
      </c>
      <c r="BK15" s="52">
        <f t="shared" si="42"/>
        <v>15.797526303848338</v>
      </c>
      <c r="BN15" s="52">
        <f t="shared" si="43"/>
        <v>31.79965632999339</v>
      </c>
      <c r="BO15" s="52">
        <f t="shared" si="44"/>
        <v>32.828107799158147</v>
      </c>
      <c r="BR15" s="52">
        <f t="shared" si="45"/>
        <v>20.869576309630858</v>
      </c>
      <c r="BS15" s="52">
        <f t="shared" si="46"/>
        <v>21.053519768841237</v>
      </c>
      <c r="BU15" s="52">
        <f t="shared" si="47"/>
        <v>19.055173749070558</v>
      </c>
      <c r="BX15" s="51">
        <f t="shared" si="4"/>
        <v>9.7306834161753724</v>
      </c>
      <c r="BY15" s="51">
        <f t="shared" si="5"/>
        <v>8.9705789593481295</v>
      </c>
      <c r="CA15" s="52">
        <f t="shared" si="6"/>
        <v>54.987676370517633</v>
      </c>
      <c r="CB15" s="52">
        <f t="shared" si="7"/>
        <v>55.472335151101795</v>
      </c>
      <c r="CD15" s="52">
        <f t="shared" si="8"/>
        <v>28.71250951060852</v>
      </c>
      <c r="CG15" s="52">
        <f t="shared" si="9"/>
        <v>27.071038175549024</v>
      </c>
      <c r="CI15" s="52">
        <f t="shared" si="10"/>
        <v>22.008974126462622</v>
      </c>
      <c r="CK15" s="52">
        <f t="shared" si="11"/>
        <v>22.008974126462622</v>
      </c>
      <c r="CN15" s="52">
        <f t="shared" si="12"/>
        <v>33.89382015475244</v>
      </c>
      <c r="CQ15" s="52">
        <f t="shared" si="13"/>
        <v>44.017948252925244</v>
      </c>
      <c r="CT15" s="51">
        <f t="shared" si="14"/>
        <v>28.171486881872156</v>
      </c>
    </row>
    <row r="16" spans="1:98">
      <c r="A16" s="50">
        <v>1834</v>
      </c>
      <c r="B16" s="53">
        <f t="shared" si="15"/>
        <v>0.99299995187201395</v>
      </c>
      <c r="C16" s="53">
        <f>M16</f>
        <v>0.90652039946863183</v>
      </c>
      <c r="D16" s="53">
        <f>U16</f>
        <v>0.9978406021925823</v>
      </c>
      <c r="E16" s="53">
        <f t="shared" si="0"/>
        <v>1.0266927141664972</v>
      </c>
      <c r="F16" s="51">
        <f t="shared" si="16"/>
        <v>1.0064130250251093</v>
      </c>
      <c r="G16" s="74">
        <v>65</v>
      </c>
      <c r="H16" s="51">
        <f t="shared" si="17"/>
        <v>65.458210624745064</v>
      </c>
      <c r="I16" s="53">
        <f t="shared" si="18"/>
        <v>0.99299995187201395</v>
      </c>
      <c r="J16" s="74">
        <v>22</v>
      </c>
      <c r="K16" s="69">
        <v>22</v>
      </c>
      <c r="L16" s="52">
        <f t="shared" si="19"/>
        <v>24.268620996169059</v>
      </c>
      <c r="M16" s="88">
        <f>J16/L16</f>
        <v>0.90652039946863183</v>
      </c>
      <c r="N16" s="52">
        <f t="shared" si="20"/>
        <v>22</v>
      </c>
      <c r="Q16" s="52">
        <f t="shared" si="21"/>
        <v>13.236951328554561</v>
      </c>
      <c r="R16" s="52">
        <f t="shared" si="22"/>
        <v>11.999566406108118</v>
      </c>
      <c r="S16" s="74">
        <v>28.999999999999996</v>
      </c>
      <c r="T16" s="52">
        <f t="shared" si="23"/>
        <v>29.062758056023686</v>
      </c>
      <c r="U16" s="88">
        <f>S16/T16</f>
        <v>0.9978406021925823</v>
      </c>
      <c r="V16" s="52">
        <f t="shared" si="24"/>
        <v>28.999999999999996</v>
      </c>
      <c r="Y16" s="52">
        <f t="shared" si="25"/>
        <v>19.206798469279413</v>
      </c>
      <c r="Z16" s="52">
        <f t="shared" si="26"/>
        <v>17.41135462088468</v>
      </c>
      <c r="AB16" s="52">
        <f t="shared" si="1"/>
        <v>26.97</v>
      </c>
      <c r="AE16" s="52">
        <f t="shared" si="27"/>
        <v>24.456113499421406</v>
      </c>
      <c r="AF16" s="52">
        <f t="shared" si="28"/>
        <v>22.169965778945691</v>
      </c>
      <c r="AI16" s="52">
        <f t="shared" si="29"/>
        <v>60.12014864335756</v>
      </c>
      <c r="AJ16" s="52">
        <f t="shared" si="30"/>
        <v>60.505700661120706</v>
      </c>
      <c r="AM16" s="52">
        <f t="shared" si="31"/>
        <v>18.488516927865373</v>
      </c>
      <c r="AN16" s="52">
        <f t="shared" si="32"/>
        <v>16.760217751031078</v>
      </c>
      <c r="AO16" s="75">
        <f>('P - Cleaned rent revenue'!G19+'P - Cleaned rent revenue'!H19)/('P - interpolated population'!G19+'P - interpolated population'!H19)</f>
        <v>33.993606301391196</v>
      </c>
      <c r="AP16" s="76">
        <f t="shared" si="33"/>
        <v>33.109815461180439</v>
      </c>
      <c r="AQ16" s="88">
        <f t="shared" si="34"/>
        <v>1.0266927141664972</v>
      </c>
      <c r="AR16" s="52">
        <f t="shared" si="2"/>
        <v>33.993606301391196</v>
      </c>
      <c r="AS16" s="52">
        <f t="shared" si="3"/>
        <v>33.993606301391196</v>
      </c>
      <c r="AT16" s="52">
        <f t="shared" si="35"/>
        <v>33.776993596185896</v>
      </c>
      <c r="AU16" s="52">
        <f t="shared" si="36"/>
        <v>1.0064130250251093</v>
      </c>
      <c r="AV16" s="52">
        <f t="shared" si="48"/>
        <v>33.993606301391196</v>
      </c>
      <c r="AW16" s="52"/>
      <c r="AY16" s="88"/>
      <c r="BB16" s="52">
        <f t="shared" si="37"/>
        <v>34.964359473329168</v>
      </c>
      <c r="BC16" s="52">
        <f t="shared" si="38"/>
        <v>34.888857512144696</v>
      </c>
      <c r="BF16" s="52">
        <f t="shared" si="39"/>
        <v>18.153977435978764</v>
      </c>
      <c r="BG16" s="52">
        <f t="shared" si="40"/>
        <v>16.456950877207998</v>
      </c>
      <c r="BJ16" s="52">
        <f t="shared" si="41"/>
        <v>17.266829284139266</v>
      </c>
      <c r="BK16" s="52">
        <f t="shared" si="42"/>
        <v>15.652732980214598</v>
      </c>
      <c r="BN16" s="52">
        <f t="shared" si="43"/>
        <v>32.299620550427406</v>
      </c>
      <c r="BO16" s="52">
        <f t="shared" si="44"/>
        <v>32.506758825318833</v>
      </c>
      <c r="BR16" s="52">
        <f t="shared" si="45"/>
        <v>21.267762306623361</v>
      </c>
      <c r="BS16" s="52">
        <f t="shared" si="46"/>
        <v>21.221836747329757</v>
      </c>
      <c r="BU16" s="52">
        <f t="shared" si="47"/>
        <v>19.032172200638144</v>
      </c>
      <c r="BX16" s="51">
        <f t="shared" si="4"/>
        <v>10.046096305920535</v>
      </c>
      <c r="BY16" s="51">
        <f t="shared" si="5"/>
        <v>9.1069912363434309</v>
      </c>
      <c r="CA16" s="52">
        <f t="shared" si="6"/>
        <v>55.762917867950485</v>
      </c>
      <c r="CB16" s="52">
        <f t="shared" si="7"/>
        <v>55.372574759117896</v>
      </c>
      <c r="CD16" s="52">
        <f t="shared" si="8"/>
        <v>28.999999999999996</v>
      </c>
      <c r="CG16" s="52">
        <f t="shared" si="9"/>
        <v>27.06</v>
      </c>
      <c r="CI16" s="52">
        <f t="shared" si="10"/>
        <v>22</v>
      </c>
      <c r="CK16" s="52">
        <f t="shared" si="11"/>
        <v>22</v>
      </c>
      <c r="CN16" s="52">
        <f t="shared" si="12"/>
        <v>33.880000000000003</v>
      </c>
      <c r="CQ16" s="52">
        <f t="shared" si="13"/>
        <v>44</v>
      </c>
      <c r="CT16" s="51">
        <f t="shared" si="14"/>
        <v>28.16</v>
      </c>
    </row>
    <row r="17" spans="1:98">
      <c r="A17" s="50">
        <v>1835</v>
      </c>
      <c r="B17" s="53">
        <f t="shared" si="15"/>
        <v>0.99247129249893451</v>
      </c>
      <c r="C17" s="86">
        <f>C19*($A17-$A16)/($A19-$A16) + C16*(1-($A17-$A16)/($A19-$A16))</f>
        <v>0.90508900908495726</v>
      </c>
      <c r="D17" s="86">
        <f>D19*($A17-$A16)/($A19-$A16) + D16*(1-($A17-$A16)/($A19-$A16))</f>
        <v>0.96685370109702706</v>
      </c>
      <c r="E17" s="53">
        <f t="shared" si="0"/>
        <v>1.0091900684881685</v>
      </c>
      <c r="F17" s="51">
        <f t="shared" si="16"/>
        <v>0.99064202781758259</v>
      </c>
      <c r="G17" s="74">
        <v>66</v>
      </c>
      <c r="H17" s="51">
        <f t="shared" si="17"/>
        <v>66.500664048245866</v>
      </c>
      <c r="I17" s="53">
        <f t="shared" si="18"/>
        <v>0.99247129249893451</v>
      </c>
      <c r="L17" s="52">
        <f t="shared" si="19"/>
        <v>24.66990793930222</v>
      </c>
      <c r="N17" s="52">
        <f>L17*C17</f>
        <v>22.328462531000167</v>
      </c>
      <c r="Q17" s="52">
        <f t="shared" si="21"/>
        <v>13.603297979010854</v>
      </c>
      <c r="R17" s="52">
        <f t="shared" si="22"/>
        <v>12.312195488110335</v>
      </c>
      <c r="T17" s="52">
        <f t="shared" si="23"/>
        <v>29.676561603669501</v>
      </c>
      <c r="V17" s="52">
        <f>T17*D17</f>
        <v>28.692893422341783</v>
      </c>
      <c r="Y17" s="52">
        <f t="shared" si="25"/>
        <v>19.612444795641011</v>
      </c>
      <c r="Z17" s="52">
        <f t="shared" si="26"/>
        <v>17.751008225820151</v>
      </c>
      <c r="AB17" s="52">
        <f t="shared" si="1"/>
        <v>26.684390882777858</v>
      </c>
      <c r="AE17" s="52">
        <f t="shared" si="27"/>
        <v>24.825720322987518</v>
      </c>
      <c r="AF17" s="52">
        <f t="shared" si="28"/>
        <v>22.469486606953058</v>
      </c>
      <c r="AI17" s="52">
        <f t="shared" si="29"/>
        <v>60.894632669500162</v>
      </c>
      <c r="AJ17" s="52">
        <f t="shared" si="30"/>
        <v>60.324782390920454</v>
      </c>
      <c r="AM17" s="52">
        <f t="shared" si="31"/>
        <v>18.81303221795455</v>
      </c>
      <c r="AN17" s="52">
        <f t="shared" si="32"/>
        <v>17.02746868803186</v>
      </c>
      <c r="AO17" s="75">
        <f>('P - Cleaned rent revenue'!G20+'P - Cleaned rent revenue'!H20)/('P - interpolated population'!G20+'P - interpolated population'!H20)</f>
        <v>34.304545758672816</v>
      </c>
      <c r="AP17" s="76">
        <f t="shared" si="33"/>
        <v>33.99215552137094</v>
      </c>
      <c r="AQ17" s="88">
        <f t="shared" si="34"/>
        <v>1.0091900684881685</v>
      </c>
      <c r="AR17" s="52">
        <f t="shared" si="2"/>
        <v>34.304545758672816</v>
      </c>
      <c r="AS17" s="52">
        <f t="shared" si="3"/>
        <v>34.304545758672816</v>
      </c>
      <c r="AT17" s="52">
        <f t="shared" si="35"/>
        <v>34.628599226954741</v>
      </c>
      <c r="AU17" s="52">
        <f t="shared" si="36"/>
        <v>0.99064202781758259</v>
      </c>
      <c r="AV17" s="52">
        <f t="shared" si="48"/>
        <v>34.304545758672816</v>
      </c>
      <c r="AW17" s="52"/>
      <c r="AY17" s="88"/>
      <c r="BB17" s="52">
        <f t="shared" si="37"/>
        <v>35.595856545287759</v>
      </c>
      <c r="BC17" s="52">
        <f t="shared" si="38"/>
        <v>34.415985644530309</v>
      </c>
      <c r="BF17" s="52">
        <f t="shared" si="39"/>
        <v>18.60052263872965</v>
      </c>
      <c r="BG17" s="52">
        <f t="shared" si="40"/>
        <v>16.835128603550135</v>
      </c>
      <c r="BJ17" s="52">
        <f t="shared" si="41"/>
        <v>17.398557118419625</v>
      </c>
      <c r="BK17" s="52">
        <f t="shared" si="42"/>
        <v>15.747242821818448</v>
      </c>
      <c r="BN17" s="52">
        <f t="shared" si="43"/>
        <v>32.807445365929503</v>
      </c>
      <c r="BO17" s="52">
        <f t="shared" si="44"/>
        <v>32.500434204818959</v>
      </c>
      <c r="BR17" s="52">
        <f t="shared" si="45"/>
        <v>21.673545587137511</v>
      </c>
      <c r="BS17" s="52">
        <f t="shared" si="46"/>
        <v>20.955147766819042</v>
      </c>
      <c r="BU17" s="52">
        <f t="shared" si="47"/>
        <v>19.300877840957703</v>
      </c>
      <c r="BX17" s="51">
        <f t="shared" si="4"/>
        <v>10.371733070676576</v>
      </c>
      <c r="BY17" s="51">
        <f t="shared" si="5"/>
        <v>9.3873416074323437</v>
      </c>
      <c r="CA17" s="52">
        <f t="shared" si="6"/>
        <v>56.5490890758023</v>
      </c>
      <c r="CB17" s="52">
        <f t="shared" si="7"/>
        <v>56.123347524698886</v>
      </c>
      <c r="CD17" s="52">
        <f t="shared" si="8"/>
        <v>28.692893422341783</v>
      </c>
      <c r="CG17" s="52">
        <f t="shared" si="9"/>
        <v>27.464008913130204</v>
      </c>
      <c r="CI17" s="52">
        <f t="shared" si="10"/>
        <v>22.328462531000167</v>
      </c>
      <c r="CK17" s="52">
        <f t="shared" si="11"/>
        <v>22.328462531000167</v>
      </c>
      <c r="CN17" s="52">
        <f t="shared" si="12"/>
        <v>34.385832297740258</v>
      </c>
      <c r="CQ17" s="52">
        <f t="shared" si="13"/>
        <v>44.656925062000333</v>
      </c>
      <c r="CT17" s="51">
        <f t="shared" si="14"/>
        <v>28.580432039680215</v>
      </c>
    </row>
    <row r="18" spans="1:98">
      <c r="A18" s="50">
        <v>1836</v>
      </c>
      <c r="B18" s="53">
        <f t="shared" si="15"/>
        <v>0.97691347647710991</v>
      </c>
      <c r="C18" s="86">
        <f>C19*($A18-$A16)/($A19-$A16) + C16*(1-($A18-$A16)/($A19-$A16))</f>
        <v>0.90365761870128258</v>
      </c>
      <c r="D18" s="86">
        <f>D19*($A18-$A16)/($A19-$A16) + D16*(1-($A18-$A16)/($A19-$A16))</f>
        <v>0.9358668000014716</v>
      </c>
      <c r="E18" s="53">
        <f t="shared" si="0"/>
        <v>0.99220892718190001</v>
      </c>
      <c r="F18" s="51">
        <f t="shared" si="16"/>
        <v>0.97533750232094352</v>
      </c>
      <c r="G18" s="74">
        <v>66</v>
      </c>
      <c r="H18" s="51">
        <f t="shared" si="17"/>
        <v>67.559719042883373</v>
      </c>
      <c r="I18" s="53">
        <f t="shared" si="18"/>
        <v>0.97691347647710991</v>
      </c>
      <c r="L18" s="52">
        <f t="shared" si="19"/>
        <v>25.077830249593433</v>
      </c>
      <c r="N18" s="52">
        <f t="shared" si="20"/>
        <v>22.661772365542593</v>
      </c>
      <c r="Q18" s="52">
        <f t="shared" si="21"/>
        <v>13.979783661104371</v>
      </c>
      <c r="R18" s="52">
        <f t="shared" si="22"/>
        <v>12.632938013152673</v>
      </c>
      <c r="T18" s="52">
        <f t="shared" si="23"/>
        <v>30.303328642060976</v>
      </c>
      <c r="V18" s="52">
        <f t="shared" si="24"/>
        <v>28.359879205638546</v>
      </c>
      <c r="Y18" s="52">
        <f t="shared" si="25"/>
        <v>20.026658345861069</v>
      </c>
      <c r="Z18" s="52">
        <f t="shared" si="26"/>
        <v>18.097242391364979</v>
      </c>
      <c r="AB18" s="52">
        <f t="shared" si="1"/>
        <v>26.374687661243847</v>
      </c>
      <c r="AE18" s="52">
        <f t="shared" si="27"/>
        <v>25.200913038360596</v>
      </c>
      <c r="AF18" s="52">
        <f t="shared" si="28"/>
        <v>22.772997065343041</v>
      </c>
      <c r="AI18" s="52">
        <f t="shared" si="29"/>
        <v>61.679093808479053</v>
      </c>
      <c r="AJ18" s="52">
        <f t="shared" si="30"/>
        <v>60.157933300581128</v>
      </c>
      <c r="AM18" s="52">
        <f t="shared" si="31"/>
        <v>19.143243485385369</v>
      </c>
      <c r="AN18" s="52">
        <f t="shared" si="32"/>
        <v>17.298937822222182</v>
      </c>
      <c r="AO18" s="75">
        <f>('P - Cleaned rent revenue'!G21+'P - Cleaned rent revenue'!H21)/('P - interpolated population'!G21+'P - interpolated population'!H21)</f>
        <v>34.62611604179952</v>
      </c>
      <c r="AP18" s="76">
        <f t="shared" si="33"/>
        <v>34.898008970898495</v>
      </c>
      <c r="AQ18" s="88">
        <f t="shared" si="34"/>
        <v>0.99220892718190001</v>
      </c>
      <c r="AR18" s="52">
        <f t="shared" si="2"/>
        <v>34.62611604179952</v>
      </c>
      <c r="AS18" s="52">
        <f t="shared" si="3"/>
        <v>34.62611604179952</v>
      </c>
      <c r="AT18" s="52">
        <f t="shared" si="35"/>
        <v>35.501676044858456</v>
      </c>
      <c r="AU18" s="52">
        <f t="shared" si="36"/>
        <v>0.97533750232094352</v>
      </c>
      <c r="AV18" s="52">
        <f t="shared" si="48"/>
        <v>34.62611604179952</v>
      </c>
      <c r="AW18" s="52"/>
      <c r="AY18" s="88"/>
      <c r="BB18" s="52">
        <f t="shared" si="37"/>
        <v>36.23875919017545</v>
      </c>
      <c r="BC18" s="52">
        <f t="shared" si="38"/>
        <v>33.914651599333418</v>
      </c>
      <c r="BF18" s="52">
        <f t="shared" si="39"/>
        <v>19.058051804570891</v>
      </c>
      <c r="BG18" s="52">
        <f t="shared" si="40"/>
        <v>17.221953710804211</v>
      </c>
      <c r="BJ18" s="52">
        <f t="shared" si="41"/>
        <v>17.531289898196267</v>
      </c>
      <c r="BK18" s="52">
        <f t="shared" si="42"/>
        <v>15.84228368216589</v>
      </c>
      <c r="BN18" s="52">
        <f t="shared" si="43"/>
        <v>33.323254363253085</v>
      </c>
      <c r="BO18" s="52">
        <f t="shared" si="44"/>
        <v>32.501419679860746</v>
      </c>
      <c r="BR18" s="52">
        <f t="shared" si="45"/>
        <v>22.087071105333784</v>
      </c>
      <c r="BS18" s="52">
        <f t="shared" si="46"/>
        <v>20.670556556753695</v>
      </c>
      <c r="BU18" s="52">
        <f t="shared" si="47"/>
        <v>19.573328245428364</v>
      </c>
      <c r="BX18" s="51">
        <f t="shared" si="4"/>
        <v>10.707925109773186</v>
      </c>
      <c r="BY18" s="51">
        <f t="shared" si="5"/>
        <v>9.6762981059293072</v>
      </c>
      <c r="CA18" s="52">
        <f t="shared" si="6"/>
        <v>57.346344086146644</v>
      </c>
      <c r="CB18" s="52">
        <f t="shared" si="7"/>
        <v>56.022416364450073</v>
      </c>
      <c r="CD18" s="52">
        <f t="shared" si="8"/>
        <v>28.359879205638546</v>
      </c>
      <c r="CG18" s="52">
        <f t="shared" si="9"/>
        <v>27.873980009617387</v>
      </c>
      <c r="CI18" s="52">
        <f t="shared" si="10"/>
        <v>22.661772365542593</v>
      </c>
      <c r="CK18" s="52">
        <f t="shared" si="11"/>
        <v>22.661772365542593</v>
      </c>
      <c r="CN18" s="52">
        <f t="shared" si="12"/>
        <v>34.899129442935596</v>
      </c>
      <c r="CQ18" s="52">
        <f t="shared" si="13"/>
        <v>45.323544731085185</v>
      </c>
      <c r="CT18" s="51">
        <f t="shared" si="14"/>
        <v>29.007068627894519</v>
      </c>
    </row>
    <row r="19" spans="1:98">
      <c r="A19" s="50">
        <v>1837</v>
      </c>
      <c r="B19" s="53">
        <f t="shared" si="15"/>
        <v>0.9761692322425134</v>
      </c>
      <c r="C19" s="53">
        <f>M19</f>
        <v>0.9022262283176079</v>
      </c>
      <c r="D19" s="53">
        <f>U19</f>
        <v>0.90487989890591625</v>
      </c>
      <c r="E19" s="53">
        <f t="shared" si="0"/>
        <v>0.98763756351490806</v>
      </c>
      <c r="F19" s="51">
        <f t="shared" si="16"/>
        <v>0.97220400296936071</v>
      </c>
      <c r="G19" s="74">
        <v>67</v>
      </c>
      <c r="H19" s="51">
        <f t="shared" si="17"/>
        <v>68.635639996646546</v>
      </c>
      <c r="I19" s="53">
        <f t="shared" si="18"/>
        <v>0.9761692322425134</v>
      </c>
      <c r="J19" s="74">
        <v>23</v>
      </c>
      <c r="K19" s="69">
        <v>23</v>
      </c>
      <c r="L19" s="52">
        <f t="shared" si="19"/>
        <v>25.492497644286374</v>
      </c>
      <c r="M19" s="88">
        <f>J19/L19</f>
        <v>0.9022262283176079</v>
      </c>
      <c r="N19" s="52">
        <f t="shared" si="20"/>
        <v>23</v>
      </c>
      <c r="Q19" s="52">
        <f t="shared" si="21"/>
        <v>14.366688983276347</v>
      </c>
      <c r="R19" s="52">
        <f t="shared" si="22"/>
        <v>12.962003614793549</v>
      </c>
      <c r="S19" s="74">
        <v>28.000000000000004</v>
      </c>
      <c r="T19" s="52">
        <f t="shared" si="23"/>
        <v>30.943332959274045</v>
      </c>
      <c r="U19" s="88">
        <f>S19/T19</f>
        <v>0.90487989890591625</v>
      </c>
      <c r="V19" s="52">
        <f t="shared" si="24"/>
        <v>28.000000000000004</v>
      </c>
      <c r="Y19" s="52">
        <f t="shared" si="25"/>
        <v>20.449620059146653</v>
      </c>
      <c r="Z19" s="52">
        <f t="shared" si="26"/>
        <v>18.450183576491984</v>
      </c>
      <c r="AB19" s="52">
        <f t="shared" si="1"/>
        <v>26.040000000000006</v>
      </c>
      <c r="AE19" s="52">
        <f t="shared" si="27"/>
        <v>25.581776065484455</v>
      </c>
      <c r="AF19" s="52">
        <f t="shared" si="28"/>
        <v>23.080549333227694</v>
      </c>
      <c r="AI19" s="52">
        <f t="shared" si="29"/>
        <v>62.47366058816209</v>
      </c>
      <c r="AJ19" s="52">
        <f t="shared" si="30"/>
        <v>60.737142903960368</v>
      </c>
      <c r="AM19" s="52">
        <f t="shared" si="31"/>
        <v>19.479250707443544</v>
      </c>
      <c r="AN19" s="52">
        <f t="shared" si="32"/>
        <v>17.574690896229885</v>
      </c>
      <c r="AO19" s="75">
        <f>('P - Cleaned rent revenue'!G22+'P - Cleaned rent revenue'!H22)/('P - interpolated population'!G22+'P - interpolated population'!H22)</f>
        <v>35.385081011401233</v>
      </c>
      <c r="AP19" s="76">
        <f t="shared" si="33"/>
        <v>35.828002415652456</v>
      </c>
      <c r="AQ19" s="88">
        <f t="shared" si="34"/>
        <v>0.98763756351490806</v>
      </c>
      <c r="AR19" s="52">
        <f t="shared" si="2"/>
        <v>35.385081011401233</v>
      </c>
      <c r="AS19" s="52">
        <f t="shared" si="3"/>
        <v>35.385081011401233</v>
      </c>
      <c r="AT19" s="52">
        <f t="shared" si="35"/>
        <v>36.396765394223955</v>
      </c>
      <c r="AU19" s="52">
        <f t="shared" si="36"/>
        <v>0.97220400296936071</v>
      </c>
      <c r="AV19" s="52">
        <f t="shared" si="48"/>
        <v>35.385081011401233</v>
      </c>
      <c r="AW19" s="52"/>
      <c r="AY19" s="88"/>
      <c r="BB19" s="52">
        <f t="shared" si="37"/>
        <v>36.893273405928923</v>
      </c>
      <c r="BC19" s="52">
        <f t="shared" si="38"/>
        <v>33.383981509865293</v>
      </c>
      <c r="BF19" s="52">
        <f t="shared" si="39"/>
        <v>19.526835113194092</v>
      </c>
      <c r="BG19" s="52">
        <f t="shared" si="40"/>
        <v>17.617622795156937</v>
      </c>
      <c r="BJ19" s="52">
        <f t="shared" si="41"/>
        <v>17.665035290151458</v>
      </c>
      <c r="BK19" s="52">
        <f t="shared" si="42"/>
        <v>15.937858162930791</v>
      </c>
      <c r="BN19" s="52">
        <f t="shared" si="43"/>
        <v>33.847173072221473</v>
      </c>
      <c r="BO19" s="52">
        <f t="shared" si="44"/>
        <v>32.906357150010471</v>
      </c>
      <c r="BR19" s="52">
        <f t="shared" si="45"/>
        <v>22.508486581059714</v>
      </c>
      <c r="BS19" s="52">
        <f t="shared" si="46"/>
        <v>20.367477061994485</v>
      </c>
      <c r="BU19" s="52">
        <f t="shared" si="47"/>
        <v>19.849574745106395</v>
      </c>
      <c r="BX19" s="51">
        <f t="shared" si="4"/>
        <v>11.05501456460367</v>
      </c>
      <c r="BY19" s="51">
        <f t="shared" si="5"/>
        <v>9.9741240946185918</v>
      </c>
      <c r="CA19" s="52">
        <f t="shared" si="6"/>
        <v>58.154839163517835</v>
      </c>
      <c r="CB19" s="52">
        <f t="shared" si="7"/>
        <v>56.768964697438058</v>
      </c>
      <c r="CD19" s="52">
        <f t="shared" si="8"/>
        <v>28.000000000000004</v>
      </c>
      <c r="CG19" s="52">
        <f t="shared" si="9"/>
        <v>28.29</v>
      </c>
      <c r="CI19" s="52">
        <f t="shared" si="10"/>
        <v>23</v>
      </c>
      <c r="CK19" s="52">
        <f t="shared" si="11"/>
        <v>23</v>
      </c>
      <c r="CN19" s="52">
        <f t="shared" si="12"/>
        <v>35.42</v>
      </c>
      <c r="CQ19" s="52">
        <f t="shared" si="13"/>
        <v>46</v>
      </c>
      <c r="CT19" s="51">
        <f t="shared" si="14"/>
        <v>29.44</v>
      </c>
    </row>
    <row r="20" spans="1:98">
      <c r="A20" s="50">
        <v>1838</v>
      </c>
      <c r="B20" s="53">
        <f t="shared" si="15"/>
        <v>0.96086696462411647</v>
      </c>
      <c r="C20" s="86">
        <f>C22*($A20-$A19)/($A22-$A19) + C19*(1-($A20-$A19)/($A22-$A19))</f>
        <v>0.92513177161157767</v>
      </c>
      <c r="D20" s="86">
        <f>D22*($A20-$A19)/($A22-$A19) + D19*(1-($A20-$A19)/($A22-$A19))</f>
        <v>0.8865486003073042</v>
      </c>
      <c r="E20" s="53">
        <f t="shared" si="0"/>
        <v>0.98710811618234129</v>
      </c>
      <c r="F20" s="51">
        <f t="shared" si="16"/>
        <v>0.97304413782990817</v>
      </c>
      <c r="G20" s="74">
        <v>67</v>
      </c>
      <c r="H20" s="51">
        <f t="shared" si="17"/>
        <v>69.728695508029944</v>
      </c>
      <c r="I20" s="53">
        <f t="shared" si="18"/>
        <v>0.96086696462411647</v>
      </c>
      <c r="L20" s="52">
        <f t="shared" si="19"/>
        <v>25.914021654823269</v>
      </c>
      <c r="N20" s="52">
        <f>L20*C20</f>
        <v>23.973884763107439</v>
      </c>
      <c r="Q20" s="52">
        <f t="shared" si="21"/>
        <v>14.764302320103914</v>
      </c>
      <c r="R20" s="52">
        <f t="shared" si="22"/>
        <v>13.658925162006661</v>
      </c>
      <c r="T20" s="52">
        <f t="shared" si="23"/>
        <v>31.596854125770889</v>
      </c>
      <c r="V20" s="52">
        <f t="shared" si="24"/>
        <v>28.012146799316252</v>
      </c>
      <c r="Y20" s="52">
        <f t="shared" si="25"/>
        <v>20.881514696129042</v>
      </c>
      <c r="Z20" s="52">
        <f t="shared" si="26"/>
        <v>19.318152684763056</v>
      </c>
      <c r="AB20" s="52">
        <f t="shared" si="1"/>
        <v>26.051296523364115</v>
      </c>
      <c r="AE20" s="52">
        <f t="shared" si="27"/>
        <v>25.968395100146978</v>
      </c>
      <c r="AF20" s="52">
        <f t="shared" si="28"/>
        <v>24.024187364908386</v>
      </c>
      <c r="AI20" s="52">
        <f t="shared" si="29"/>
        <v>63.278463192147854</v>
      </c>
      <c r="AJ20" s="52">
        <f t="shared" si="30"/>
        <v>61.572737660005089</v>
      </c>
      <c r="AM20" s="52">
        <f t="shared" si="31"/>
        <v>19.82115561624229</v>
      </c>
      <c r="AN20" s="52">
        <f t="shared" si="32"/>
        <v>18.337180810643002</v>
      </c>
      <c r="AO20" s="75">
        <f>('P - Cleaned rent revenue'!G23+'P - Cleaned rent revenue'!H23)/('P - interpolated population'!G23+'P - interpolated population'!H23)</f>
        <v>36.30857984445818</v>
      </c>
      <c r="AP20" s="76">
        <f t="shared" si="33"/>
        <v>36.782779159877926</v>
      </c>
      <c r="AQ20" s="88">
        <f t="shared" si="34"/>
        <v>0.98710811618234129</v>
      </c>
      <c r="AR20" s="52">
        <f t="shared" si="2"/>
        <v>36.30857984445818</v>
      </c>
      <c r="AS20" s="52">
        <f t="shared" si="3"/>
        <v>36.30857984445818</v>
      </c>
      <c r="AT20" s="52">
        <f t="shared" si="35"/>
        <v>37.31442226807296</v>
      </c>
      <c r="AU20" s="52">
        <f t="shared" si="36"/>
        <v>0.97304413782990817</v>
      </c>
      <c r="AV20" s="52">
        <f t="shared" si="48"/>
        <v>36.30857984445818</v>
      </c>
      <c r="AW20" s="52"/>
      <c r="AY20" s="88"/>
      <c r="BB20" s="52">
        <f t="shared" si="37"/>
        <v>37.559608911047604</v>
      </c>
      <c r="BC20" s="52">
        <f t="shared" si="38"/>
        <v>33.298418708179007</v>
      </c>
      <c r="BF20" s="52">
        <f t="shared" si="39"/>
        <v>20.007149390076659</v>
      </c>
      <c r="BG20" s="52">
        <f t="shared" si="40"/>
        <v>18.509249560139114</v>
      </c>
      <c r="BJ20" s="52">
        <f t="shared" si="41"/>
        <v>17.799801019456211</v>
      </c>
      <c r="BK20" s="52">
        <f t="shared" si="42"/>
        <v>16.467161451463092</v>
      </c>
      <c r="BN20" s="52">
        <f t="shared" si="43"/>
        <v>34.379328996277394</v>
      </c>
      <c r="BO20" s="52">
        <f t="shared" si="44"/>
        <v>33.452604542353498</v>
      </c>
      <c r="BR20" s="52">
        <f t="shared" si="45"/>
        <v>22.937942552618445</v>
      </c>
      <c r="BS20" s="52">
        <f t="shared" si="46"/>
        <v>20.335600863953236</v>
      </c>
      <c r="BU20" s="52">
        <f t="shared" si="47"/>
        <v>20.673516201743201</v>
      </c>
      <c r="BX20" s="51">
        <f t="shared" si="4"/>
        <v>11.413354666820974</v>
      </c>
      <c r="BY20" s="51">
        <f t="shared" si="5"/>
        <v>10.558857022947356</v>
      </c>
      <c r="CA20" s="52">
        <f t="shared" si="6"/>
        <v>58.974732775539323</v>
      </c>
      <c r="CB20" s="52">
        <f t="shared" si="7"/>
        <v>56.666872471550867</v>
      </c>
      <c r="CD20" s="52">
        <f t="shared" si="8"/>
        <v>28.012146799316252</v>
      </c>
      <c r="CG20" s="52">
        <f t="shared" si="9"/>
        <v>29.48787825862215</v>
      </c>
      <c r="CI20" s="52">
        <f t="shared" si="10"/>
        <v>23.973884763107439</v>
      </c>
      <c r="CK20" s="52">
        <f t="shared" si="11"/>
        <v>23.973884763107439</v>
      </c>
      <c r="CN20" s="52">
        <f t="shared" si="12"/>
        <v>36.919782535185455</v>
      </c>
      <c r="CQ20" s="52">
        <f t="shared" si="13"/>
        <v>47.947769526214877</v>
      </c>
      <c r="CT20" s="51">
        <f t="shared" si="14"/>
        <v>30.686572496777522</v>
      </c>
    </row>
    <row r="21" spans="1:98">
      <c r="A21" s="50">
        <v>1839</v>
      </c>
      <c r="B21" s="53">
        <f t="shared" si="15"/>
        <v>0.95992105898648883</v>
      </c>
      <c r="C21" s="86">
        <f>C22*($A21-$A19)/($A22-$A19) + C19*(1-($A21-$A19)/($A22-$A19))</f>
        <v>0.94803731490554743</v>
      </c>
      <c r="D21" s="86">
        <f>D22*($A21-$A19)/($A22-$A19) + D19*(1-($A21-$A19)/($A22-$A19))</f>
        <v>0.86821730170869194</v>
      </c>
      <c r="E21" s="53">
        <f t="shared" si="0"/>
        <v>0.99310997685023594</v>
      </c>
      <c r="F21" s="51">
        <f t="shared" si="16"/>
        <v>0.98033199055226239</v>
      </c>
      <c r="G21" s="74">
        <v>68</v>
      </c>
      <c r="H21" s="51">
        <f t="shared" si="17"/>
        <v>70.839158453088089</v>
      </c>
      <c r="I21" s="53">
        <f t="shared" si="18"/>
        <v>0.95992105898648883</v>
      </c>
      <c r="L21" s="52">
        <f t="shared" si="19"/>
        <v>26.342515656843084</v>
      </c>
      <c r="N21" s="52">
        <f t="shared" si="20"/>
        <v>24.973687811170858</v>
      </c>
      <c r="Q21" s="52">
        <f t="shared" si="21"/>
        <v>15.172920027236088</v>
      </c>
      <c r="R21" s="52">
        <f t="shared" si="22"/>
        <v>14.384494361897508</v>
      </c>
      <c r="T21" s="52">
        <f t="shared" si="23"/>
        <v>32.26417761652354</v>
      </c>
      <c r="V21" s="52">
        <f t="shared" si="24"/>
        <v>28.012317232068042</v>
      </c>
      <c r="Y21" s="52">
        <f t="shared" si="25"/>
        <v>21.322530919571935</v>
      </c>
      <c r="Z21" s="52">
        <f t="shared" si="26"/>
        <v>20.214554959981491</v>
      </c>
      <c r="AB21" s="52">
        <f t="shared" si="1"/>
        <v>26.05145502582328</v>
      </c>
      <c r="AE21" s="52">
        <f t="shared" si="27"/>
        <v>26.360857133262016</v>
      </c>
      <c r="AF21" s="52">
        <f t="shared" si="28"/>
        <v>24.991076215226467</v>
      </c>
      <c r="AI21" s="52">
        <f t="shared" si="29"/>
        <v>64.093633481095324</v>
      </c>
      <c r="AJ21" s="52">
        <f t="shared" si="30"/>
        <v>62.83303929224931</v>
      </c>
      <c r="AM21" s="52">
        <f t="shared" si="31"/>
        <v>20.169061729523506</v>
      </c>
      <c r="AN21" s="52">
        <f t="shared" si="32"/>
        <v>19.121023126221701</v>
      </c>
      <c r="AO21" s="75">
        <f>('P - Cleaned rent revenue'!G24+'P - Cleaned rent revenue'!H24)/('P - interpolated population'!G24+'P - interpolated population'!H24)</f>
        <v>37.502811709367471</v>
      </c>
      <c r="AP21" s="76">
        <f t="shared" si="33"/>
        <v>37.762999651168556</v>
      </c>
      <c r="AQ21" s="88">
        <f t="shared" si="34"/>
        <v>0.99310997685023594</v>
      </c>
      <c r="AR21" s="52">
        <f t="shared" si="2"/>
        <v>37.502811709367471</v>
      </c>
      <c r="AS21" s="52">
        <f t="shared" si="3"/>
        <v>37.502811709367471</v>
      </c>
      <c r="AT21" s="52">
        <f t="shared" si="35"/>
        <v>38.255215652240985</v>
      </c>
      <c r="AU21" s="52">
        <f t="shared" si="36"/>
        <v>0.98033199055226239</v>
      </c>
      <c r="AV21" s="52">
        <f t="shared" si="48"/>
        <v>37.502811709367471</v>
      </c>
      <c r="AW21" s="52"/>
      <c r="AY21" s="88"/>
      <c r="BB21" s="52">
        <f t="shared" si="37"/>
        <v>38.237979211791405</v>
      </c>
      <c r="BC21" s="52">
        <f t="shared" si="38"/>
        <v>33.198875134054589</v>
      </c>
      <c r="BF21" s="52">
        <f t="shared" si="39"/>
        <v>20.499278269952477</v>
      </c>
      <c r="BG21" s="52">
        <f t="shared" si="40"/>
        <v>19.434080728547382</v>
      </c>
      <c r="BJ21" s="52">
        <f t="shared" si="41"/>
        <v>17.93559487021653</v>
      </c>
      <c r="BK21" s="52">
        <f t="shared" si="42"/>
        <v>17.00361320199379</v>
      </c>
      <c r="BN21" s="52">
        <f t="shared" si="43"/>
        <v>34.919851643512928</v>
      </c>
      <c r="BO21" s="52">
        <f t="shared" si="44"/>
        <v>34.233047671474722</v>
      </c>
      <c r="BR21" s="52">
        <f t="shared" si="45"/>
        <v>23.375592430544152</v>
      </c>
      <c r="BS21" s="52">
        <f t="shared" si="46"/>
        <v>20.295093785889168</v>
      </c>
      <c r="BU21" s="52">
        <f t="shared" si="47"/>
        <v>21.518459552860442</v>
      </c>
      <c r="BX21" s="51">
        <f t="shared" si="4"/>
        <v>11.783310097820227</v>
      </c>
      <c r="BY21" s="51">
        <f t="shared" si="5"/>
        <v>11.171017665836912</v>
      </c>
      <c r="CA21" s="52">
        <f t="shared" si="6"/>
        <v>59.806185623983822</v>
      </c>
      <c r="CB21" s="52">
        <f t="shared" si="7"/>
        <v>57.409217038117077</v>
      </c>
      <c r="CD21" s="52">
        <f t="shared" si="8"/>
        <v>28.012317232068042</v>
      </c>
      <c r="CG21" s="52">
        <f t="shared" si="9"/>
        <v>30.717636007740154</v>
      </c>
      <c r="CI21" s="52">
        <f t="shared" si="10"/>
        <v>24.973687811170858</v>
      </c>
      <c r="CK21" s="52">
        <f t="shared" si="11"/>
        <v>24.973687811170858</v>
      </c>
      <c r="CN21" s="52">
        <f t="shared" si="12"/>
        <v>38.459479229203126</v>
      </c>
      <c r="CQ21" s="52">
        <f t="shared" si="13"/>
        <v>49.947375622341717</v>
      </c>
      <c r="CT21" s="51">
        <f t="shared" si="14"/>
        <v>31.966320398298699</v>
      </c>
    </row>
    <row r="22" spans="1:98">
      <c r="A22" s="50">
        <v>1840</v>
      </c>
      <c r="B22" s="53">
        <f t="shared" si="15"/>
        <v>0.9587686935043892</v>
      </c>
      <c r="C22" s="53">
        <f>M22</f>
        <v>0.9709428581995172</v>
      </c>
      <c r="D22" s="53">
        <f>U22</f>
        <v>0.84988600311007978</v>
      </c>
      <c r="E22" s="53">
        <f t="shared" si="0"/>
        <v>0.98940197211089809</v>
      </c>
      <c r="F22" s="51">
        <f t="shared" si="16"/>
        <v>0.97803999332520175</v>
      </c>
      <c r="G22" s="74">
        <v>69</v>
      </c>
      <c r="H22" s="51">
        <f t="shared" si="17"/>
        <v>71.967306053557664</v>
      </c>
      <c r="I22" s="53">
        <f t="shared" si="18"/>
        <v>0.9587686935043892</v>
      </c>
      <c r="J22" s="74">
        <v>26</v>
      </c>
      <c r="K22" s="69">
        <v>26</v>
      </c>
      <c r="L22" s="52">
        <f t="shared" si="19"/>
        <v>26.778094900675718</v>
      </c>
      <c r="M22" s="88">
        <f>J22/L22</f>
        <v>0.9709428581995172</v>
      </c>
      <c r="N22" s="52">
        <f t="shared" si="20"/>
        <v>26</v>
      </c>
      <c r="Q22" s="52">
        <f t="shared" si="21"/>
        <v>15.592846662278431</v>
      </c>
      <c r="R22" s="52">
        <f t="shared" si="22"/>
        <v>15.139763105739421</v>
      </c>
      <c r="S22" s="74">
        <v>28.000000000000004</v>
      </c>
      <c r="T22" s="52">
        <f t="shared" si="23"/>
        <v>32.945594935716763</v>
      </c>
      <c r="U22" s="88">
        <f>S22/T22</f>
        <v>0.84988600311007978</v>
      </c>
      <c r="V22" s="52">
        <f t="shared" si="24"/>
        <v>28.000000000000004</v>
      </c>
      <c r="Y22" s="52">
        <f t="shared" si="25"/>
        <v>21.772861376784277</v>
      </c>
      <c r="Z22" s="52">
        <f t="shared" si="26"/>
        <v>21.140204256356803</v>
      </c>
      <c r="AB22" s="52">
        <f t="shared" si="1"/>
        <v>26.040000000000006</v>
      </c>
      <c r="AE22" s="52">
        <f t="shared" si="27"/>
        <v>26.759250470442741</v>
      </c>
      <c r="AF22" s="52">
        <f t="shared" si="28"/>
        <v>25.981703135048448</v>
      </c>
      <c r="AI22" s="52">
        <f t="shared" si="29"/>
        <v>64.919305014328145</v>
      </c>
      <c r="AJ22" s="52">
        <f t="shared" si="30"/>
        <v>63.493676642890236</v>
      </c>
      <c r="AM22" s="52">
        <f t="shared" si="31"/>
        <v>20.523074381999606</v>
      </c>
      <c r="AN22" s="52">
        <f t="shared" si="32"/>
        <v>19.926732499499987</v>
      </c>
      <c r="AO22" s="75">
        <f>('P - Cleaned rent revenue'!G25+'P - Cleaned rent revenue'!H25)/('P - interpolated population'!G25+'P - interpolated population'!H25)</f>
        <v>38.358463370224037</v>
      </c>
      <c r="AP22" s="76">
        <f t="shared" si="33"/>
        <v>38.769341937317861</v>
      </c>
      <c r="AQ22" s="88">
        <f t="shared" si="34"/>
        <v>0.98940197211089809</v>
      </c>
      <c r="AR22" s="52">
        <f t="shared" si="2"/>
        <v>38.358463370224037</v>
      </c>
      <c r="AS22" s="52">
        <f t="shared" si="3"/>
        <v>38.358463370224037</v>
      </c>
      <c r="AT22" s="52">
        <f t="shared" si="35"/>
        <v>39.219728878172482</v>
      </c>
      <c r="AU22" s="52">
        <f t="shared" si="36"/>
        <v>0.97803999332520175</v>
      </c>
      <c r="AV22" s="52">
        <f t="shared" si="48"/>
        <v>38.358463370224037</v>
      </c>
      <c r="AW22" s="52"/>
      <c r="AY22" s="88"/>
      <c r="BB22" s="52">
        <f t="shared" si="37"/>
        <v>38.928601670592045</v>
      </c>
      <c r="BC22" s="52">
        <f t="shared" si="38"/>
        <v>33.084873680483845</v>
      </c>
      <c r="BF22" s="52">
        <f t="shared" si="39"/>
        <v>21.003512364303674</v>
      </c>
      <c r="BG22" s="52">
        <f t="shared" si="40"/>
        <v>20.393210327225908</v>
      </c>
      <c r="BJ22" s="52">
        <f t="shared" si="41"/>
        <v>18.072424685922982</v>
      </c>
      <c r="BK22" s="52">
        <f t="shared" si="42"/>
        <v>17.547291679145573</v>
      </c>
      <c r="BN22" s="52">
        <f t="shared" si="43"/>
        <v>35.468872558187201</v>
      </c>
      <c r="BO22" s="52">
        <f t="shared" si="44"/>
        <v>34.689975880061844</v>
      </c>
      <c r="BR22" s="52">
        <f t="shared" si="45"/>
        <v>23.821592552403416</v>
      </c>
      <c r="BS22" s="52">
        <f t="shared" si="46"/>
        <v>20.245638082078983</v>
      </c>
      <c r="BU22" s="52">
        <f t="shared" si="47"/>
        <v>22.384861524194456</v>
      </c>
      <c r="BX22" s="51">
        <f t="shared" si="4"/>
        <v>12.16525735987365</v>
      </c>
      <c r="BY22" s="51">
        <f t="shared" si="5"/>
        <v>11.811769751728434</v>
      </c>
      <c r="CA22" s="52">
        <f t="shared" si="6"/>
        <v>60.649360676271414</v>
      </c>
      <c r="CB22" s="52">
        <f t="shared" si="7"/>
        <v>58.14870829746522</v>
      </c>
      <c r="CD22" s="52">
        <f t="shared" si="8"/>
        <v>28.000000000000004</v>
      </c>
      <c r="CG22" s="52">
        <f t="shared" si="9"/>
        <v>31.98</v>
      </c>
      <c r="CI22" s="52">
        <f t="shared" si="10"/>
        <v>26</v>
      </c>
      <c r="CK22" s="52">
        <f t="shared" si="11"/>
        <v>26</v>
      </c>
      <c r="CN22" s="52">
        <f t="shared" si="12"/>
        <v>40.04</v>
      </c>
      <c r="CQ22" s="52">
        <f t="shared" si="13"/>
        <v>52</v>
      </c>
      <c r="CT22" s="51">
        <f t="shared" si="14"/>
        <v>33.28</v>
      </c>
    </row>
    <row r="23" spans="1:98">
      <c r="A23" s="50">
        <v>1841</v>
      </c>
      <c r="B23" s="53">
        <f t="shared" si="15"/>
        <v>0.97109395309884838</v>
      </c>
      <c r="C23" s="86">
        <f>C25*($A23-$A22)/($A25-$A22) + C22*(1-($A23-$A22)/($A25-$A22))</f>
        <v>0.96725513304958854</v>
      </c>
      <c r="D23" s="86">
        <f>D25*($A23-$A22)/($A25-$A22) + D22*(1-($A23-$A22)/($A25-$A22))</f>
        <v>0.85167436530723695</v>
      </c>
      <c r="E23" s="53">
        <f t="shared" si="0"/>
        <v>0.9920806493005393</v>
      </c>
      <c r="F23" s="51">
        <f t="shared" si="16"/>
        <v>0.98206183403067282</v>
      </c>
      <c r="G23" s="74">
        <v>71</v>
      </c>
      <c r="H23" s="51">
        <f t="shared" si="17"/>
        <v>73.113419946064539</v>
      </c>
      <c r="I23" s="53">
        <f t="shared" si="18"/>
        <v>0.97109395309884838</v>
      </c>
      <c r="L23" s="52">
        <f t="shared" si="19"/>
        <v>27.220876542340402</v>
      </c>
      <c r="N23" s="52">
        <f t="shared" si="20"/>
        <v>26.329532561687891</v>
      </c>
      <c r="Q23" s="52">
        <f t="shared" si="21"/>
        <v>16.024395211790857</v>
      </c>
      <c r="R23" s="52">
        <f t="shared" si="22"/>
        <v>15.499678522619956</v>
      </c>
      <c r="T23" s="52">
        <f t="shared" si="23"/>
        <v>33.641403744084613</v>
      </c>
      <c r="V23" s="52">
        <f t="shared" si="24"/>
        <v>28.651521181787768</v>
      </c>
      <c r="Y23" s="52">
        <f t="shared" si="25"/>
        <v>22.232702783773554</v>
      </c>
      <c r="Z23" s="52">
        <f t="shared" si="26"/>
        <v>21.504695889170847</v>
      </c>
      <c r="AB23" s="52">
        <f t="shared" si="1"/>
        <v>26.645914699062626</v>
      </c>
      <c r="AE23" s="52">
        <f t="shared" si="27"/>
        <v>27.163664751870751</v>
      </c>
      <c r="AF23" s="52">
        <f t="shared" si="28"/>
        <v>26.274194163685163</v>
      </c>
      <c r="AI23" s="52">
        <f t="shared" si="29"/>
        <v>65.755613071717349</v>
      </c>
      <c r="AJ23" s="52">
        <f t="shared" si="30"/>
        <v>64.576077971022016</v>
      </c>
      <c r="AM23" s="52">
        <f t="shared" si="31"/>
        <v>20.883300757245451</v>
      </c>
      <c r="AN23" s="52">
        <f t="shared" si="32"/>
        <v>20.199479852464023</v>
      </c>
      <c r="AO23" s="75">
        <f>('P - Cleaned rent revenue'!G26+'P - Cleaned rent revenue'!H26)/('P - interpolated population'!G26+'P - interpolated population'!H26)</f>
        <v>39.487292162219283</v>
      </c>
      <c r="AP23" s="76">
        <f t="shared" si="33"/>
        <v>39.802502135345115</v>
      </c>
      <c r="AQ23" s="88">
        <f t="shared" si="34"/>
        <v>0.9920806493005393</v>
      </c>
      <c r="AR23" s="52">
        <f t="shared" si="2"/>
        <v>39.487292162219283</v>
      </c>
      <c r="AS23" s="52">
        <f t="shared" si="3"/>
        <v>39.487292162219283</v>
      </c>
      <c r="AT23" s="52">
        <f t="shared" si="35"/>
        <v>40.208559984610879</v>
      </c>
      <c r="AU23" s="52">
        <f t="shared" si="36"/>
        <v>0.98206183403067282</v>
      </c>
      <c r="AV23" s="52">
        <f t="shared" si="48"/>
        <v>39.487292162219283</v>
      </c>
      <c r="AW23" s="52"/>
      <c r="AY23" s="88"/>
      <c r="BB23" s="52">
        <f t="shared" si="37"/>
        <v>39.631697575700031</v>
      </c>
      <c r="BC23" s="52">
        <f t="shared" si="38"/>
        <v>33.753300878832682</v>
      </c>
      <c r="BF23" s="52">
        <f t="shared" si="39"/>
        <v>21.520149432972214</v>
      </c>
      <c r="BG23" s="52">
        <f t="shared" si="40"/>
        <v>20.815475003036568</v>
      </c>
      <c r="BJ23" s="52">
        <f t="shared" si="41"/>
        <v>18.210298369903764</v>
      </c>
      <c r="BK23" s="52">
        <f t="shared" si="42"/>
        <v>17.614004572653972</v>
      </c>
      <c r="BN23" s="52">
        <f t="shared" si="43"/>
        <v>36.026525352739625</v>
      </c>
      <c r="BO23" s="52">
        <f t="shared" si="44"/>
        <v>35.380275561664007</v>
      </c>
      <c r="BR23" s="52">
        <f t="shared" si="45"/>
        <v>24.276102238642267</v>
      </c>
      <c r="BS23" s="52">
        <f t="shared" si="46"/>
        <v>20.675333966229246</v>
      </c>
      <c r="BU23" s="52">
        <f t="shared" si="47"/>
        <v>22.650447022696053</v>
      </c>
      <c r="BX23" s="51">
        <f t="shared" si="4"/>
        <v>12.559585159295523</v>
      </c>
      <c r="BY23" s="51">
        <f t="shared" si="5"/>
        <v>12.148323214302028</v>
      </c>
      <c r="CA23" s="52">
        <f t="shared" si="6"/>
        <v>61.504423197411626</v>
      </c>
      <c r="CB23" s="52">
        <f t="shared" si="7"/>
        <v>59.726573455838967</v>
      </c>
      <c r="CD23" s="52">
        <f t="shared" si="8"/>
        <v>28.651521181787768</v>
      </c>
      <c r="CG23" s="52">
        <f t="shared" si="9"/>
        <v>32.385325050876105</v>
      </c>
      <c r="CI23" s="52">
        <f t="shared" si="10"/>
        <v>26.329532561687891</v>
      </c>
      <c r="CK23" s="52">
        <f t="shared" si="11"/>
        <v>26.329532561687891</v>
      </c>
      <c r="CN23" s="52">
        <f t="shared" si="12"/>
        <v>40.547480144999355</v>
      </c>
      <c r="CQ23" s="52">
        <f t="shared" si="13"/>
        <v>52.659065123375782</v>
      </c>
      <c r="CT23" s="51">
        <f t="shared" si="14"/>
        <v>33.7018016789605</v>
      </c>
    </row>
    <row r="24" spans="1:98">
      <c r="A24" s="50">
        <v>1842</v>
      </c>
      <c r="B24" s="53">
        <f t="shared" si="15"/>
        <v>0.96933421999557168</v>
      </c>
      <c r="C24" s="86">
        <f>C25*($A24-$A22)/($A25-$A22) + C22*(1-($A24-$A22)/($A25-$A22))</f>
        <v>0.96356740789965978</v>
      </c>
      <c r="D24" s="86">
        <f>D25*($A24-$A22)/($A25-$A22) + D22*(1-($A24-$A22)/($A25-$A22))</f>
        <v>0.853462727504394</v>
      </c>
      <c r="E24" s="53">
        <f t="shared" si="0"/>
        <v>0.99602797337554527</v>
      </c>
      <c r="F24" s="51">
        <f t="shared" si="16"/>
        <v>0.98735061861813878</v>
      </c>
      <c r="G24" s="74">
        <v>72</v>
      </c>
      <c r="H24" s="51">
        <f t="shared" si="17"/>
        <v>74.27778625243306</v>
      </c>
      <c r="I24" s="53">
        <f t="shared" si="18"/>
        <v>0.96933421999557168</v>
      </c>
      <c r="L24" s="52">
        <f t="shared" si="19"/>
        <v>27.670979675056735</v>
      </c>
      <c r="N24" s="52">
        <f t="shared" si="20"/>
        <v>26.66285415953859</v>
      </c>
      <c r="Q24" s="52">
        <f t="shared" si="21"/>
        <v>16.467887324567894</v>
      </c>
      <c r="R24" s="52">
        <f t="shared" si="22"/>
        <v>15.867919502917548</v>
      </c>
      <c r="T24" s="52">
        <f t="shared" si="23"/>
        <v>34.351907988936368</v>
      </c>
      <c r="V24" s="52">
        <f t="shared" si="24"/>
        <v>29.318073087217616</v>
      </c>
      <c r="Y24" s="52">
        <f t="shared" si="25"/>
        <v>22.702256011176441</v>
      </c>
      <c r="Z24" s="52">
        <f t="shared" si="26"/>
        <v>21.875153978163752</v>
      </c>
      <c r="AB24" s="52">
        <f t="shared" si="1"/>
        <v>27.265807971112384</v>
      </c>
      <c r="AE24" s="52">
        <f t="shared" si="27"/>
        <v>27.574190972465498</v>
      </c>
      <c r="AF24" s="52">
        <f t="shared" si="28"/>
        <v>26.569591720268779</v>
      </c>
      <c r="AI24" s="52">
        <f t="shared" si="29"/>
        <v>66.602694675845825</v>
      </c>
      <c r="AJ24" s="52">
        <f t="shared" si="30"/>
        <v>65.760211789831388</v>
      </c>
      <c r="AM24" s="52">
        <f t="shared" si="31"/>
        <v>21.249849920150076</v>
      </c>
      <c r="AN24" s="52">
        <f t="shared" si="32"/>
        <v>20.475662805815801</v>
      </c>
      <c r="AO24" s="75">
        <f>('P - Cleaned rent revenue'!G27+'P - Cleaned rent revenue'!H27)/('P - interpolated population'!G27+'P - interpolated population'!H27)</f>
        <v>40.700885214865515</v>
      </c>
      <c r="AP24" s="76">
        <f t="shared" si="33"/>
        <v>40.863194913020315</v>
      </c>
      <c r="AQ24" s="88">
        <f t="shared" si="34"/>
        <v>0.99602797337554527</v>
      </c>
      <c r="AR24" s="52">
        <f t="shared" si="2"/>
        <v>40.700885214865515</v>
      </c>
      <c r="AS24" s="52">
        <f t="shared" si="3"/>
        <v>40.700885214865515</v>
      </c>
      <c r="AT24" s="52">
        <f t="shared" si="35"/>
        <v>41.222322088407708</v>
      </c>
      <c r="AU24" s="52">
        <f t="shared" si="36"/>
        <v>0.98735061861813878</v>
      </c>
      <c r="AV24" s="52">
        <f t="shared" si="48"/>
        <v>40.700885214865515</v>
      </c>
      <c r="AW24" s="52"/>
      <c r="AY24" s="88"/>
      <c r="BB24" s="52">
        <f t="shared" si="37"/>
        <v>40.34749221208952</v>
      </c>
      <c r="BC24" s="52">
        <f t="shared" si="38"/>
        <v>34.435080751292219</v>
      </c>
      <c r="BF24" s="52">
        <f t="shared" si="39"/>
        <v>22.049494559992741</v>
      </c>
      <c r="BG24" s="52">
        <f t="shared" si="40"/>
        <v>21.246174318669855</v>
      </c>
      <c r="BJ24" s="52">
        <f t="shared" si="41"/>
        <v>18.349223885781196</v>
      </c>
      <c r="BK24" s="52">
        <f t="shared" si="42"/>
        <v>17.680714096592709</v>
      </c>
      <c r="BN24" s="52">
        <f t="shared" si="43"/>
        <v>36.592945740306519</v>
      </c>
      <c r="BO24" s="52">
        <f t="shared" si="44"/>
        <v>36.130067613751628</v>
      </c>
      <c r="BR24" s="52">
        <f t="shared" si="45"/>
        <v>24.73928384949868</v>
      </c>
      <c r="BS24" s="52">
        <f t="shared" si="46"/>
        <v>21.114056670698549</v>
      </c>
      <c r="BU24" s="52">
        <f t="shared" si="47"/>
        <v>22.918850418360034</v>
      </c>
      <c r="BX24" s="51">
        <f t="shared" si="4"/>
        <v>12.966694802027163</v>
      </c>
      <c r="BY24" s="51">
        <f t="shared" si="5"/>
        <v>12.494284499415306</v>
      </c>
      <c r="CA24" s="52">
        <f t="shared" si="6"/>
        <v>62.371540782395996</v>
      </c>
      <c r="CB24" s="52">
        <f t="shared" si="7"/>
        <v>60.458868834225811</v>
      </c>
      <c r="CD24" s="52">
        <f t="shared" si="8"/>
        <v>29.318073087217616</v>
      </c>
      <c r="CG24" s="52">
        <f t="shared" si="9"/>
        <v>32.795310616232463</v>
      </c>
      <c r="CI24" s="52">
        <f t="shared" si="10"/>
        <v>26.66285415953859</v>
      </c>
      <c r="CK24" s="52">
        <f t="shared" si="11"/>
        <v>26.66285415953859</v>
      </c>
      <c r="CN24" s="52">
        <f t="shared" si="12"/>
        <v>41.060795405689426</v>
      </c>
      <c r="CQ24" s="52">
        <f t="shared" si="13"/>
        <v>53.325708319077179</v>
      </c>
      <c r="CT24" s="51">
        <f t="shared" si="14"/>
        <v>34.128453324209396</v>
      </c>
    </row>
    <row r="25" spans="1:98">
      <c r="A25" s="50">
        <v>1843</v>
      </c>
      <c r="B25" s="53">
        <f t="shared" si="15"/>
        <v>0.98064296070277002</v>
      </c>
      <c r="C25" s="53">
        <f>M25</f>
        <v>0.95987968274973101</v>
      </c>
      <c r="D25" s="53">
        <f>U25</f>
        <v>0.85525108970155106</v>
      </c>
      <c r="E25" s="53">
        <f t="shared" si="0"/>
        <v>1.0027861108888192</v>
      </c>
      <c r="F25" s="51">
        <f t="shared" si="16"/>
        <v>0.99544252397019795</v>
      </c>
      <c r="G25" s="74">
        <v>74</v>
      </c>
      <c r="H25" s="51">
        <f t="shared" si="17"/>
        <v>75.460695651114946</v>
      </c>
      <c r="I25" s="53">
        <f t="shared" si="18"/>
        <v>0.98064296070277002</v>
      </c>
      <c r="J25" s="74">
        <v>27</v>
      </c>
      <c r="K25" s="69">
        <v>27</v>
      </c>
      <c r="L25" s="52">
        <f t="shared" si="19"/>
        <v>28.128525361276658</v>
      </c>
      <c r="M25" s="88">
        <f>J25/L25</f>
        <v>0.95987968274973101</v>
      </c>
      <c r="N25" s="52">
        <f t="shared" si="20"/>
        <v>27</v>
      </c>
      <c r="Q25" s="52">
        <f t="shared" si="21"/>
        <v>16.923653551375189</v>
      </c>
      <c r="R25" s="52">
        <f t="shared" si="22"/>
        <v>16.244671201860374</v>
      </c>
      <c r="S25" s="74">
        <v>30</v>
      </c>
      <c r="T25" s="52">
        <f t="shared" si="23"/>
        <v>35.07741803692857</v>
      </c>
      <c r="U25" s="88">
        <f>S25/T25</f>
        <v>0.85525108970155106</v>
      </c>
      <c r="V25" s="52">
        <f t="shared" si="24"/>
        <v>30</v>
      </c>
      <c r="Y25" s="52">
        <f t="shared" si="25"/>
        <v>23.181726172004325</v>
      </c>
      <c r="Z25" s="52">
        <f t="shared" si="26"/>
        <v>22.251667963574647</v>
      </c>
      <c r="AB25" s="52">
        <f t="shared" si="1"/>
        <v>27.900000000000002</v>
      </c>
      <c r="AE25" s="52">
        <f t="shared" si="27"/>
        <v>27.990921502358546</v>
      </c>
      <c r="AF25" s="52">
        <f t="shared" si="28"/>
        <v>26.867916851556544</v>
      </c>
      <c r="AI25" s="52">
        <f t="shared" si="29"/>
        <v>67.460688614458519</v>
      </c>
      <c r="AJ25" s="52">
        <f t="shared" si="30"/>
        <v>67.153238143144179</v>
      </c>
      <c r="AM25" s="52">
        <f t="shared" si="31"/>
        <v>21.622832849938007</v>
      </c>
      <c r="AN25" s="52">
        <f t="shared" si="32"/>
        <v>20.755317936148955</v>
      </c>
      <c r="AO25" s="75">
        <f>('P - Cleaned rent revenue'!G28+'P - Cleaned rent revenue'!H28)/('P - interpolated population'!G28+'P - interpolated population'!H28)</f>
        <v>42.069037336243277</v>
      </c>
      <c r="AP25" s="76">
        <f t="shared" si="33"/>
        <v>41.952153983221208</v>
      </c>
      <c r="AQ25" s="88">
        <f t="shared" si="34"/>
        <v>1.0027861108888192</v>
      </c>
      <c r="AR25" s="52">
        <f t="shared" si="2"/>
        <v>42.069037336243284</v>
      </c>
      <c r="AS25" s="52">
        <f t="shared" si="3"/>
        <v>42.069037336243277</v>
      </c>
      <c r="AT25" s="52">
        <f t="shared" si="35"/>
        <v>42.261643764680841</v>
      </c>
      <c r="AU25" s="52">
        <f t="shared" si="36"/>
        <v>0.99544252397019795</v>
      </c>
      <c r="AV25" s="52">
        <f t="shared" si="48"/>
        <v>42.069037336243277</v>
      </c>
      <c r="AW25" s="52"/>
      <c r="AY25" s="88"/>
      <c r="BB25" s="52">
        <f t="shared" si="37"/>
        <v>41.076214933643797</v>
      </c>
      <c r="BC25" s="52">
        <f t="shared" si="38"/>
        <v>35.130477582813981</v>
      </c>
      <c r="BF25" s="52">
        <f t="shared" si="39"/>
        <v>22.591860333750564</v>
      </c>
      <c r="BG25" s="52">
        <f t="shared" si="40"/>
        <v>21.685467729886724</v>
      </c>
      <c r="BJ25" s="52">
        <f t="shared" si="41"/>
        <v>18.489209257931691</v>
      </c>
      <c r="BK25" s="52">
        <f t="shared" si="42"/>
        <v>17.747416316796862</v>
      </c>
      <c r="BN25" s="52">
        <f t="shared" si="43"/>
        <v>37.168271567748889</v>
      </c>
      <c r="BO25" s="52">
        <f t="shared" si="44"/>
        <v>36.998878061009698</v>
      </c>
      <c r="BR25" s="52">
        <f t="shared" si="45"/>
        <v>25.211302843001061</v>
      </c>
      <c r="BS25" s="52">
        <f t="shared" si="46"/>
        <v>21.561994229272468</v>
      </c>
      <c r="BU25" s="52">
        <f t="shared" si="47"/>
        <v>23.190094668524324</v>
      </c>
      <c r="BX25" s="51">
        <f t="shared" si="4"/>
        <v>13.387000602044496</v>
      </c>
      <c r="BY25" s="51">
        <f t="shared" si="5"/>
        <v>12.84990989086093</v>
      </c>
      <c r="CA25" s="52">
        <f t="shared" si="6"/>
        <v>63.250883389047104</v>
      </c>
      <c r="CB25" s="52">
        <f t="shared" si="7"/>
        <v>62.026533553700808</v>
      </c>
      <c r="CD25" s="52">
        <f t="shared" si="8"/>
        <v>30</v>
      </c>
      <c r="CG25" s="52">
        <f t="shared" si="9"/>
        <v>33.21</v>
      </c>
      <c r="CI25" s="52">
        <f t="shared" si="10"/>
        <v>27</v>
      </c>
      <c r="CK25" s="52">
        <f t="shared" si="11"/>
        <v>27</v>
      </c>
      <c r="CN25" s="52">
        <f t="shared" si="12"/>
        <v>41.58</v>
      </c>
      <c r="CQ25" s="52">
        <f t="shared" si="13"/>
        <v>54</v>
      </c>
      <c r="CT25" s="51">
        <f t="shared" si="14"/>
        <v>34.56</v>
      </c>
    </row>
    <row r="26" spans="1:98">
      <c r="A26" s="50">
        <v>1844</v>
      </c>
      <c r="B26" s="53">
        <f t="shared" si="15"/>
        <v>0.96527056365610431</v>
      </c>
      <c r="C26" s="86">
        <f>C28*($A26-$A25)/($A28-$A25) + C25*(1-($A26-$A25)/($A28-$A25))</f>
        <v>0.95580007500681186</v>
      </c>
      <c r="D26" s="86">
        <f>D28*($A26-$A25)/($A28-$A25) + D25*(1-($A26-$A25)/($A28-$A25))</f>
        <v>0.84685044449211033</v>
      </c>
      <c r="E26" s="53">
        <f t="shared" si="0"/>
        <v>0.99241139197141803</v>
      </c>
      <c r="F26" s="51">
        <f t="shared" si="16"/>
        <v>0.98652394821047629</v>
      </c>
      <c r="G26" s="74">
        <v>74</v>
      </c>
      <c r="H26" s="51">
        <f t="shared" si="17"/>
        <v>76.662443449755798</v>
      </c>
      <c r="I26" s="53">
        <f t="shared" si="18"/>
        <v>0.96527056365610431</v>
      </c>
      <c r="L26" s="52">
        <f t="shared" si="19"/>
        <v>28.593636665246187</v>
      </c>
      <c r="N26" s="52">
        <f t="shared" si="20"/>
        <v>27.32980006935983</v>
      </c>
      <c r="Q26" s="52">
        <f t="shared" si="21"/>
        <v>17.392033591320995</v>
      </c>
      <c r="R26" s="52">
        <f t="shared" si="22"/>
        <v>16.623307011105599</v>
      </c>
      <c r="T26" s="52">
        <f t="shared" si="23"/>
        <v>35.81825080964127</v>
      </c>
      <c r="V26" s="52">
        <f t="shared" si="24"/>
        <v>30.332701619074601</v>
      </c>
      <c r="Y26" s="52">
        <f t="shared" si="25"/>
        <v>23.67132271124197</v>
      </c>
      <c r="Z26" s="52">
        <f t="shared" si="26"/>
        <v>22.625052022915526</v>
      </c>
      <c r="AB26" s="52">
        <f t="shared" si="1"/>
        <v>28.20941250573938</v>
      </c>
      <c r="AE26" s="52">
        <f t="shared" si="27"/>
        <v>28.413950107677213</v>
      </c>
      <c r="AF26" s="52">
        <f t="shared" si="28"/>
        <v>27.158055644157688</v>
      </c>
      <c r="AI26" s="52">
        <f t="shared" si="29"/>
        <v>68.329735463201629</v>
      </c>
      <c r="AJ26" s="52">
        <f t="shared" si="30"/>
        <v>67.408920409335067</v>
      </c>
      <c r="AM26" s="52">
        <f t="shared" si="31"/>
        <v>22.002362473770177</v>
      </c>
      <c r="AN26" s="52">
        <f t="shared" si="32"/>
        <v>21.029859702756596</v>
      </c>
      <c r="AO26" s="75">
        <f>('P - Cleaned rent revenue'!G29+'P - Cleaned rent revenue'!H29)/('P - interpolated population'!G29+'P - interpolated population'!H29)</f>
        <v>42.743290257336973</v>
      </c>
      <c r="AP26" s="76">
        <f t="shared" si="33"/>
        <v>43.070132611464423</v>
      </c>
      <c r="AQ26" s="88">
        <f t="shared" si="34"/>
        <v>0.99241139197141803</v>
      </c>
      <c r="AR26" s="52">
        <f t="shared" si="2"/>
        <v>42.743290257336973</v>
      </c>
      <c r="AS26" s="52">
        <f t="shared" si="3"/>
        <v>42.743290257336973</v>
      </c>
      <c r="AT26" s="52">
        <f t="shared" si="35"/>
        <v>43.32716943655749</v>
      </c>
      <c r="AU26" s="52">
        <f t="shared" si="36"/>
        <v>0.98652394821047629</v>
      </c>
      <c r="AV26" s="52">
        <f t="shared" si="48"/>
        <v>42.743290257336973</v>
      </c>
      <c r="AW26" s="52"/>
      <c r="AY26" s="88"/>
      <c r="BB26" s="52">
        <f t="shared" si="37"/>
        <v>41.818099236644542</v>
      </c>
      <c r="BC26" s="52">
        <f t="shared" si="38"/>
        <v>35.41367592636761</v>
      </c>
      <c r="BF26" s="52">
        <f t="shared" si="39"/>
        <v>23.147567031571</v>
      </c>
      <c r="BG26" s="52">
        <f t="shared" si="40"/>
        <v>22.124446305000767</v>
      </c>
      <c r="BJ26" s="52">
        <f t="shared" si="41"/>
        <v>18.630262571949277</v>
      </c>
      <c r="BK26" s="52">
        <f t="shared" si="42"/>
        <v>17.806806363665718</v>
      </c>
      <c r="BN26" s="52">
        <f t="shared" si="43"/>
        <v>37.752642849199574</v>
      </c>
      <c r="BO26" s="52">
        <f t="shared" si="44"/>
        <v>37.243886278972369</v>
      </c>
      <c r="BR26" s="52">
        <f t="shared" si="45"/>
        <v>25.692327834073236</v>
      </c>
      <c r="BS26" s="52">
        <f t="shared" si="46"/>
        <v>21.757559246321939</v>
      </c>
      <c r="BU26" s="52">
        <f t="shared" si="47"/>
        <v>23.454586263530718</v>
      </c>
      <c r="BX26" s="51">
        <f t="shared" si="4"/>
        <v>13.820930303003843</v>
      </c>
      <c r="BY26" s="51">
        <f t="shared" si="5"/>
        <v>13.210046220274991</v>
      </c>
      <c r="CA26" s="52">
        <f t="shared" si="6"/>
        <v>64.142623371330956</v>
      </c>
      <c r="CB26" s="52">
        <f t="shared" si="7"/>
        <v>61.914986216025838</v>
      </c>
      <c r="CD26" s="52">
        <f t="shared" si="8"/>
        <v>30.332701619074601</v>
      </c>
      <c r="CG26" s="52">
        <f t="shared" si="9"/>
        <v>33.615654085312592</v>
      </c>
      <c r="CI26" s="52">
        <f t="shared" si="10"/>
        <v>27.32980006935983</v>
      </c>
      <c r="CK26" s="52">
        <f t="shared" si="11"/>
        <v>27.32980006935983</v>
      </c>
      <c r="CN26" s="52">
        <f t="shared" si="12"/>
        <v>42.087892106814138</v>
      </c>
      <c r="CQ26" s="52">
        <f t="shared" si="13"/>
        <v>54.659600138719661</v>
      </c>
      <c r="CT26" s="51">
        <f t="shared" si="14"/>
        <v>34.982144088780586</v>
      </c>
    </row>
    <row r="27" spans="1:98">
      <c r="A27" s="50">
        <v>1845</v>
      </c>
      <c r="B27" s="53">
        <f t="shared" si="15"/>
        <v>0.93729942363400076</v>
      </c>
      <c r="C27" s="86">
        <f>C28*($A27-$A25)/($A28-$A25) + C25*(1-($A27-$A25)/($A28-$A25))</f>
        <v>0.95172046726389259</v>
      </c>
      <c r="D27" s="86">
        <f>D28*($A27-$A25)/($A28-$A25) + D25*(1-($A27-$A25)/($A28-$A25))</f>
        <v>0.83844979928266961</v>
      </c>
      <c r="E27" s="53">
        <f t="shared" si="0"/>
        <v>0.97820897456813194</v>
      </c>
      <c r="F27" s="51">
        <f t="shared" si="16"/>
        <v>0.97376810762458577</v>
      </c>
      <c r="G27" s="74">
        <v>73</v>
      </c>
      <c r="H27" s="51">
        <f t="shared" si="17"/>
        <v>77.883329658917233</v>
      </c>
      <c r="I27" s="53">
        <f t="shared" si="18"/>
        <v>0.93729942363400076</v>
      </c>
      <c r="L27" s="52">
        <f t="shared" si="19"/>
        <v>29.066438686105478</v>
      </c>
      <c r="N27" s="52">
        <f t="shared" si="20"/>
        <v>27.663124608037588</v>
      </c>
      <c r="Q27" s="52">
        <f t="shared" si="21"/>
        <v>17.873376545046241</v>
      </c>
      <c r="R27" s="52">
        <f t="shared" si="22"/>
        <v>17.010458277034907</v>
      </c>
      <c r="T27" s="52">
        <f t="shared" si="23"/>
        <v>36.574729922017482</v>
      </c>
      <c r="V27" s="52">
        <f t="shared" si="24"/>
        <v>30.666074961933408</v>
      </c>
      <c r="Y27" s="52">
        <f t="shared" si="25"/>
        <v>24.171259497338493</v>
      </c>
      <c r="Z27" s="52">
        <f t="shared" si="26"/>
        <v>23.004282383163794</v>
      </c>
      <c r="AB27" s="52">
        <f t="shared" si="1"/>
        <v>28.519449714598071</v>
      </c>
      <c r="AE27" s="52">
        <f t="shared" si="27"/>
        <v>28.843371971642352</v>
      </c>
      <c r="AF27" s="52">
        <f t="shared" si="28"/>
        <v>27.450827450317721</v>
      </c>
      <c r="AI27" s="52">
        <f t="shared" si="29"/>
        <v>69.209977608654924</v>
      </c>
      <c r="AJ27" s="52">
        <f t="shared" si="30"/>
        <v>67.39446892471986</v>
      </c>
      <c r="AM27" s="52">
        <f t="shared" si="31"/>
        <v>22.388553700934615</v>
      </c>
      <c r="AN27" s="52">
        <f t="shared" si="32"/>
        <v>21.307644789616244</v>
      </c>
      <c r="AO27" s="75">
        <f>('P - Cleaned rent revenue'!G30+'P - Cleaned rent revenue'!H30)/('P - interpolated population'!G30+'P - interpolated population'!H30)</f>
        <v>43.254350663369259</v>
      </c>
      <c r="AP27" s="76">
        <f t="shared" si="33"/>
        <v>44.217904136961693</v>
      </c>
      <c r="AQ27" s="88">
        <f t="shared" si="34"/>
        <v>0.97820897456813194</v>
      </c>
      <c r="AR27" s="52">
        <f t="shared" si="2"/>
        <v>43.254350663369259</v>
      </c>
      <c r="AS27" s="52">
        <f t="shared" si="3"/>
        <v>43.254350663369259</v>
      </c>
      <c r="AT27" s="52">
        <f t="shared" si="35"/>
        <v>44.419559774743611</v>
      </c>
      <c r="AU27" s="52">
        <f t="shared" si="36"/>
        <v>0.97376810762458577</v>
      </c>
      <c r="AV27" s="52">
        <f t="shared" si="48"/>
        <v>43.254350663369259</v>
      </c>
      <c r="AW27" s="52"/>
      <c r="AY27" s="88"/>
      <c r="BB27" s="52">
        <f t="shared" si="37"/>
        <v>42.573382834588294</v>
      </c>
      <c r="BC27" s="52">
        <f t="shared" si="38"/>
        <v>35.695644292444804</v>
      </c>
      <c r="BF27" s="52">
        <f t="shared" si="39"/>
        <v>23.716942808849275</v>
      </c>
      <c r="BG27" s="52">
        <f t="shared" si="40"/>
        <v>22.571899892109048</v>
      </c>
      <c r="BJ27" s="52">
        <f t="shared" si="41"/>
        <v>18.772391975112576</v>
      </c>
      <c r="BK27" s="52">
        <f t="shared" si="42"/>
        <v>17.866069662215089</v>
      </c>
      <c r="BN27" s="52">
        <f t="shared" si="43"/>
        <v>38.346201800137699</v>
      </c>
      <c r="BO27" s="52">
        <f t="shared" si="44"/>
        <v>37.340308361510573</v>
      </c>
      <c r="BR27" s="52">
        <f t="shared" si="45"/>
        <v>26.182530654767188</v>
      </c>
      <c r="BS27" s="52">
        <f t="shared" si="46"/>
        <v>21.952737572201894</v>
      </c>
      <c r="BU27" s="52">
        <f t="shared" si="47"/>
        <v>23.721662311764671</v>
      </c>
      <c r="BX27" s="51">
        <f t="shared" si="4"/>
        <v>14.268925513555082</v>
      </c>
      <c r="BY27" s="51">
        <f t="shared" si="5"/>
        <v>13.580028457114322</v>
      </c>
      <c r="CA27" s="52">
        <f t="shared" si="6"/>
        <v>65.046935513138848</v>
      </c>
      <c r="CB27" s="52">
        <f t="shared" si="7"/>
        <v>60.968455165623055</v>
      </c>
      <c r="CD27" s="52">
        <f t="shared" si="8"/>
        <v>30.666074961933408</v>
      </c>
      <c r="CG27" s="52">
        <f t="shared" si="9"/>
        <v>34.025643267886231</v>
      </c>
      <c r="CI27" s="52">
        <f t="shared" si="10"/>
        <v>27.663124608037588</v>
      </c>
      <c r="CK27" s="52">
        <f t="shared" si="11"/>
        <v>27.663124608037588</v>
      </c>
      <c r="CN27" s="52">
        <f t="shared" si="12"/>
        <v>42.601211896377883</v>
      </c>
      <c r="CQ27" s="52">
        <f t="shared" si="13"/>
        <v>55.326249216075176</v>
      </c>
      <c r="CT27" s="51">
        <f t="shared" si="14"/>
        <v>35.408799498288111</v>
      </c>
    </row>
    <row r="28" spans="1:98">
      <c r="A28" s="50">
        <v>1846</v>
      </c>
      <c r="B28" s="53">
        <f t="shared" si="15"/>
        <v>0.92260647271393614</v>
      </c>
      <c r="C28" s="53">
        <f>M28</f>
        <v>0.94764085952097343</v>
      </c>
      <c r="D28" s="53">
        <f>U28</f>
        <v>0.83004915407322866</v>
      </c>
      <c r="E28" s="53">
        <f t="shared" si="0"/>
        <v>0.98523696911177283</v>
      </c>
      <c r="F28" s="51">
        <f t="shared" si="16"/>
        <v>0.98213822799558625</v>
      </c>
      <c r="G28" s="74">
        <v>73</v>
      </c>
      <c r="H28" s="51">
        <f t="shared" si="17"/>
        <v>79.123659066972991</v>
      </c>
      <c r="I28" s="53">
        <f t="shared" si="18"/>
        <v>0.92260647271393614</v>
      </c>
      <c r="J28" s="74">
        <v>28.000000000000004</v>
      </c>
      <c r="K28" s="69">
        <v>28.000000000000004</v>
      </c>
      <c r="L28" s="52">
        <f t="shared" si="19"/>
        <v>29.547058591536281</v>
      </c>
      <c r="M28" s="88">
        <f>J28/L28</f>
        <v>0.94764085952097343</v>
      </c>
      <c r="N28" s="52">
        <f t="shared" si="20"/>
        <v>28.000000000000004</v>
      </c>
      <c r="Q28" s="52">
        <f t="shared" si="21"/>
        <v>18.36804117492192</v>
      </c>
      <c r="R28" s="52">
        <f t="shared" si="22"/>
        <v>17.406306326719641</v>
      </c>
      <c r="S28" s="74">
        <v>31</v>
      </c>
      <c r="T28" s="52">
        <f t="shared" si="23"/>
        <v>37.347185823726669</v>
      </c>
      <c r="U28" s="88">
        <f>S28/T28</f>
        <v>0.83004915407322866</v>
      </c>
      <c r="V28" s="52">
        <f t="shared" si="24"/>
        <v>31</v>
      </c>
      <c r="Y28" s="52">
        <f t="shared" si="25"/>
        <v>24.681754915630659</v>
      </c>
      <c r="Z28" s="52">
        <f t="shared" si="26"/>
        <v>23.38943944273425</v>
      </c>
      <c r="AB28" s="52">
        <f t="shared" si="1"/>
        <v>28.830000000000002</v>
      </c>
      <c r="AE28" s="52">
        <f t="shared" si="27"/>
        <v>29.279283715984999</v>
      </c>
      <c r="AF28" s="52">
        <f t="shared" si="28"/>
        <v>27.746245586774464</v>
      </c>
      <c r="AI28" s="52">
        <f t="shared" si="29"/>
        <v>70.101559271660534</v>
      </c>
      <c r="AJ28" s="52">
        <f t="shared" si="30"/>
        <v>68.849421202796236</v>
      </c>
      <c r="AM28" s="52">
        <f t="shared" si="31"/>
        <v>22.781523457637256</v>
      </c>
      <c r="AN28" s="52">
        <f t="shared" si="32"/>
        <v>21.588702470592587</v>
      </c>
      <c r="AO28" s="75">
        <f>('P - Cleaned rent revenue'!G31+'P - Cleaned rent revenue'!H31)/('P - interpolated population'!G31+'P - interpolated population'!H31)</f>
        <v>44.726076081952527</v>
      </c>
      <c r="AP28" s="76">
        <f t="shared" si="33"/>
        <v>45.39626250756173</v>
      </c>
      <c r="AQ28" s="88">
        <f t="shared" si="34"/>
        <v>0.98523696911177283</v>
      </c>
      <c r="AR28" s="52">
        <f t="shared" si="2"/>
        <v>44.726076081952527</v>
      </c>
      <c r="AS28" s="52">
        <f t="shared" si="3"/>
        <v>44.726076081952527</v>
      </c>
      <c r="AT28" s="52">
        <f t="shared" si="35"/>
        <v>45.539492107167554</v>
      </c>
      <c r="AU28" s="52">
        <f t="shared" si="36"/>
        <v>0.98213822799558625</v>
      </c>
      <c r="AV28" s="52">
        <f t="shared" si="48"/>
        <v>44.726076081952527</v>
      </c>
      <c r="AW28" s="52"/>
      <c r="AY28" s="88"/>
      <c r="BB28" s="52">
        <f t="shared" si="37"/>
        <v>43.342307734354378</v>
      </c>
      <c r="BC28" s="52">
        <f t="shared" si="38"/>
        <v>35.976245870482408</v>
      </c>
      <c r="BF28" s="52">
        <f t="shared" si="39"/>
        <v>24.300323892832534</v>
      </c>
      <c r="BG28" s="52">
        <f t="shared" si="40"/>
        <v>23.027979820441871</v>
      </c>
      <c r="BJ28" s="52">
        <f t="shared" si="41"/>
        <v>18.915605676855435</v>
      </c>
      <c r="BK28" s="52">
        <f t="shared" si="42"/>
        <v>17.925200821975089</v>
      </c>
      <c r="BN28" s="52">
        <f t="shared" si="43"/>
        <v>38.949092871999021</v>
      </c>
      <c r="BO28" s="52">
        <f t="shared" si="44"/>
        <v>38.253393055340638</v>
      </c>
      <c r="BR28" s="52">
        <f t="shared" si="45"/>
        <v>26.682086415645006</v>
      </c>
      <c r="BS28" s="52">
        <f t="shared" si="46"/>
        <v>22.147443258214924</v>
      </c>
      <c r="BU28" s="52">
        <f t="shared" si="47"/>
        <v>23.991338700409194</v>
      </c>
      <c r="BX28" s="51">
        <f t="shared" si="4"/>
        <v>14.731442156765107</v>
      </c>
      <c r="BY28" s="51">
        <f t="shared" si="5"/>
        <v>13.960116507420389</v>
      </c>
      <c r="CA28" s="52">
        <f t="shared" si="6"/>
        <v>65.963997062545587</v>
      </c>
      <c r="CB28" s="52">
        <f t="shared" si="7"/>
        <v>60.858810655987632</v>
      </c>
      <c r="CD28" s="52">
        <f t="shared" si="8"/>
        <v>31</v>
      </c>
      <c r="CG28" s="52">
        <f t="shared" si="9"/>
        <v>34.440000000000005</v>
      </c>
      <c r="CI28" s="52">
        <f t="shared" si="10"/>
        <v>28.000000000000004</v>
      </c>
      <c r="CK28" s="52">
        <f t="shared" si="11"/>
        <v>28.000000000000004</v>
      </c>
      <c r="CN28" s="52">
        <f t="shared" si="12"/>
        <v>43.120000000000005</v>
      </c>
      <c r="CQ28" s="52">
        <f t="shared" si="13"/>
        <v>56.000000000000007</v>
      </c>
      <c r="CT28" s="51">
        <f t="shared" si="14"/>
        <v>35.840000000000003</v>
      </c>
    </row>
    <row r="29" spans="1:98">
      <c r="A29" s="50">
        <v>1847</v>
      </c>
      <c r="B29" s="53">
        <f t="shared" si="15"/>
        <v>0.93302449938202636</v>
      </c>
      <c r="C29" s="86">
        <f t="shared" ref="C29:D31" si="49">C$32*(A29-A$28)/(A$32-A$28) + C$28*(1-(A29-A$28)/(A$32-A$28))</f>
        <v>0.95636987678063934</v>
      </c>
      <c r="D29" s="86">
        <f t="shared" si="49"/>
        <v>0.83268746058104159</v>
      </c>
      <c r="E29" s="53">
        <f t="shared" si="0"/>
        <v>0.99156396640975253</v>
      </c>
      <c r="F29" s="51">
        <f t="shared" si="16"/>
        <v>0.98983011837464174</v>
      </c>
      <c r="G29" s="74">
        <v>75</v>
      </c>
      <c r="H29" s="51">
        <f t="shared" si="17"/>
        <v>80.383741316198055</v>
      </c>
      <c r="I29" s="53">
        <f t="shared" si="18"/>
        <v>0.93302449938202636</v>
      </c>
      <c r="L29" s="52">
        <f t="shared" si="19"/>
        <v>30.035625651965699</v>
      </c>
      <c r="N29" s="52">
        <f t="shared" si="20"/>
        <v>28.725167603799846</v>
      </c>
      <c r="Q29" s="52">
        <f t="shared" si="21"/>
        <v>18.876396172447677</v>
      </c>
      <c r="R29" s="52">
        <f t="shared" si="22"/>
        <v>18.052816681506318</v>
      </c>
      <c r="T29" s="52">
        <f t="shared" si="23"/>
        <v>38.135955943513693</v>
      </c>
      <c r="V29" s="52">
        <f t="shared" si="24"/>
        <v>31.755332311434898</v>
      </c>
      <c r="Y29" s="52">
        <f t="shared" si="25"/>
        <v>25.203031963739267</v>
      </c>
      <c r="Z29" s="52">
        <f t="shared" si="26"/>
        <v>24.103420573659839</v>
      </c>
      <c r="AB29" s="52">
        <f t="shared" si="1"/>
        <v>29.532459049634458</v>
      </c>
      <c r="AE29" s="52">
        <f t="shared" si="27"/>
        <v>29.721783422686649</v>
      </c>
      <c r="AF29" s="52">
        <f t="shared" si="28"/>
        <v>28.42501834965568</v>
      </c>
      <c r="AI29" s="52">
        <f t="shared" si="29"/>
        <v>71.004626530952606</v>
      </c>
      <c r="AJ29" s="52">
        <f t="shared" si="30"/>
        <v>70.28251788428004</v>
      </c>
      <c r="AM29" s="52">
        <f t="shared" si="31"/>
        <v>23.181390722403428</v>
      </c>
      <c r="AN29" s="52">
        <f t="shared" si="32"/>
        <v>22.169983788788823</v>
      </c>
      <c r="AO29" s="75">
        <f>('P - Cleaned rent revenue'!G32+'P - Cleaned rent revenue'!H32)/('P - interpolated population'!G32+'P - interpolated population'!H32)</f>
        <v>46.212852854854788</v>
      </c>
      <c r="AP29" s="76">
        <f t="shared" si="33"/>
        <v>46.60602282894763</v>
      </c>
      <c r="AQ29" s="88">
        <f t="shared" si="34"/>
        <v>0.99156396640975253</v>
      </c>
      <c r="AR29" s="52">
        <f t="shared" si="2"/>
        <v>46.212852854854788</v>
      </c>
      <c r="AS29" s="52">
        <f t="shared" si="3"/>
        <v>46.212852854854788</v>
      </c>
      <c r="AT29" s="52">
        <f t="shared" si="35"/>
        <v>46.6876608389518</v>
      </c>
      <c r="AU29" s="52">
        <f t="shared" si="36"/>
        <v>0.98983011837464174</v>
      </c>
      <c r="AV29" s="52">
        <f t="shared" si="48"/>
        <v>46.212852854854788</v>
      </c>
      <c r="AW29" s="52"/>
      <c r="AY29" s="88"/>
      <c r="BB29" s="52">
        <f t="shared" si="37"/>
        <v>44.125120313748297</v>
      </c>
      <c r="BC29" s="52">
        <f t="shared" si="38"/>
        <v>36.742434381888003</v>
      </c>
      <c r="BF29" s="52">
        <f t="shared" si="39"/>
        <v>24.898054781168419</v>
      </c>
      <c r="BG29" s="52">
        <f t="shared" si="40"/>
        <v>23.811749583143648</v>
      </c>
      <c r="BJ29" s="52">
        <f t="shared" si="41"/>
        <v>19.05991194924108</v>
      </c>
      <c r="BK29" s="52">
        <f t="shared" si="42"/>
        <v>18.228325642345528</v>
      </c>
      <c r="BN29" s="52">
        <f t="shared" si="43"/>
        <v>39.561462787330271</v>
      </c>
      <c r="BO29" s="52">
        <f t="shared" si="44"/>
        <v>39.159127393857105</v>
      </c>
      <c r="BR29" s="52">
        <f t="shared" si="45"/>
        <v>27.191173568331987</v>
      </c>
      <c r="BS29" s="52">
        <f t="shared" si="46"/>
        <v>22.641749268832701</v>
      </c>
      <c r="BU29" s="52">
        <f t="shared" si="47"/>
        <v>24.593004339267587</v>
      </c>
      <c r="BX29" s="51">
        <f t="shared" si="4"/>
        <v>15.208950934109062</v>
      </c>
      <c r="BY29" s="51">
        <f t="shared" si="5"/>
        <v>14.545382530816672</v>
      </c>
      <c r="CA29" s="52">
        <f t="shared" si="6"/>
        <v>66.893987766550723</v>
      </c>
      <c r="CB29" s="52">
        <f t="shared" si="7"/>
        <v>62.413729447553386</v>
      </c>
      <c r="CD29" s="52">
        <f t="shared" si="8"/>
        <v>31.755332311434898</v>
      </c>
      <c r="CG29" s="52">
        <f t="shared" si="9"/>
        <v>35.331956152673811</v>
      </c>
      <c r="CI29" s="52">
        <f t="shared" si="10"/>
        <v>28.725167603799846</v>
      </c>
      <c r="CK29" s="52">
        <f t="shared" si="11"/>
        <v>28.725167603799846</v>
      </c>
      <c r="CN29" s="52">
        <f t="shared" si="12"/>
        <v>44.236758109851763</v>
      </c>
      <c r="CQ29" s="52">
        <f t="shared" si="13"/>
        <v>57.450335207599693</v>
      </c>
      <c r="CT29" s="51">
        <f t="shared" si="14"/>
        <v>36.768214532863801</v>
      </c>
    </row>
    <row r="30" spans="1:98">
      <c r="A30" s="50">
        <v>1848</v>
      </c>
      <c r="B30" s="53">
        <f t="shared" si="15"/>
        <v>0.9306438756212152</v>
      </c>
      <c r="C30" s="86">
        <f t="shared" si="49"/>
        <v>0.96509889404030524</v>
      </c>
      <c r="D30" s="86">
        <f t="shared" si="49"/>
        <v>0.83208458103764038</v>
      </c>
      <c r="E30" s="53">
        <f t="shared" si="0"/>
        <v>0.98289316177348851</v>
      </c>
      <c r="F30" s="51">
        <f t="shared" si="16"/>
        <v>0.98254908176666722</v>
      </c>
      <c r="G30" s="74">
        <v>76</v>
      </c>
      <c r="H30" s="51">
        <f t="shared" si="17"/>
        <v>81.663890980069198</v>
      </c>
      <c r="I30" s="53">
        <f t="shared" si="18"/>
        <v>0.9306438756212152</v>
      </c>
      <c r="L30" s="52">
        <f t="shared" si="19"/>
        <v>30.532271275335567</v>
      </c>
      <c r="N30" s="52">
        <f t="shared" si="20"/>
        <v>29.466661240364935</v>
      </c>
      <c r="Q30" s="52">
        <f t="shared" si="21"/>
        <v>19.398820433051</v>
      </c>
      <c r="R30" s="52">
        <f t="shared" si="22"/>
        <v>18.721780145623995</v>
      </c>
      <c r="T30" s="52">
        <f t="shared" si="23"/>
        <v>38.941384836596377</v>
      </c>
      <c r="V30" s="52">
        <f t="shared" si="24"/>
        <v>32.402525886784815</v>
      </c>
      <c r="Y30" s="52">
        <f t="shared" si="25"/>
        <v>25.735318348980247</v>
      </c>
      <c r="Z30" s="52">
        <f t="shared" si="26"/>
        <v>24.837127276376009</v>
      </c>
      <c r="AB30" s="52">
        <f t="shared" si="1"/>
        <v>30.134349074709881</v>
      </c>
      <c r="AE30" s="52">
        <f t="shared" si="27"/>
        <v>30.170970656048116</v>
      </c>
      <c r="AF30" s="52">
        <f t="shared" si="28"/>
        <v>29.117970412274538</v>
      </c>
      <c r="AI30" s="52">
        <f t="shared" si="29"/>
        <v>71.919327347091041</v>
      </c>
      <c r="AJ30" s="52">
        <f t="shared" si="30"/>
        <v>70.664269046160655</v>
      </c>
      <c r="AM30" s="52">
        <f t="shared" si="31"/>
        <v>23.588276562100678</v>
      </c>
      <c r="AN30" s="52">
        <f t="shared" si="32"/>
        <v>22.765019622400217</v>
      </c>
      <c r="AO30" s="75">
        <f>('P - Cleaned rent revenue'!G33+'P - Cleaned rent revenue'!H33)/('P - interpolated population'!G33+'P - interpolated population'!H33)</f>
        <v>47.029493557880954</v>
      </c>
      <c r="AP30" s="76">
        <f t="shared" si="33"/>
        <v>47.848021928469862</v>
      </c>
      <c r="AQ30" s="88">
        <f t="shared" si="34"/>
        <v>0.98289316177348851</v>
      </c>
      <c r="AR30" s="52">
        <f t="shared" si="2"/>
        <v>47.029493557880954</v>
      </c>
      <c r="AS30" s="52">
        <f t="shared" si="3"/>
        <v>47.029493557880954</v>
      </c>
      <c r="AT30" s="52">
        <f t="shared" si="35"/>
        <v>47.864777882973357</v>
      </c>
      <c r="AU30" s="52">
        <f t="shared" si="36"/>
        <v>0.98254908176666722</v>
      </c>
      <c r="AV30" s="52">
        <f t="shared" si="48"/>
        <v>47.029493557880954</v>
      </c>
      <c r="AW30" s="52"/>
      <c r="AY30" s="88"/>
      <c r="BB30" s="52">
        <f t="shared" si="37"/>
        <v>44.922071400445823</v>
      </c>
      <c r="BC30" s="52">
        <f t="shared" si="38"/>
        <v>37.378962960582932</v>
      </c>
      <c r="BF30" s="52">
        <f t="shared" si="39"/>
        <v>25.510488445337522</v>
      </c>
      <c r="BG30" s="52">
        <f t="shared" si="40"/>
        <v>24.620144185023229</v>
      </c>
      <c r="BJ30" s="52">
        <f t="shared" si="41"/>
        <v>19.205319127439925</v>
      </c>
      <c r="BK30" s="52">
        <f t="shared" si="42"/>
        <v>18.535032249583391</v>
      </c>
      <c r="BN30" s="52">
        <f t="shared" si="43"/>
        <v>40.183460575496341</v>
      </c>
      <c r="BO30" s="52">
        <f t="shared" si="44"/>
        <v>39.482222290660999</v>
      </c>
      <c r="BR30" s="52">
        <f t="shared" si="45"/>
        <v>27.70997396926327</v>
      </c>
      <c r="BS30" s="52">
        <f t="shared" si="46"/>
        <v>23.057042080778348</v>
      </c>
      <c r="BU30" s="52">
        <f t="shared" si="47"/>
        <v>25.207658684080425</v>
      </c>
      <c r="BX30" s="51">
        <f t="shared" si="4"/>
        <v>15.701937804501481</v>
      </c>
      <c r="BY30" s="51">
        <f t="shared" si="5"/>
        <v>15.153922809414038</v>
      </c>
      <c r="CA30" s="52">
        <f t="shared" si="6"/>
        <v>67.837089906309444</v>
      </c>
      <c r="CB30" s="52">
        <f t="shared" si="7"/>
        <v>63.132172261272636</v>
      </c>
      <c r="CD30" s="52">
        <f t="shared" si="8"/>
        <v>32.402525886784815</v>
      </c>
      <c r="CG30" s="52">
        <f t="shared" si="9"/>
        <v>36.243993325648873</v>
      </c>
      <c r="CI30" s="52">
        <f t="shared" si="10"/>
        <v>29.466661240364935</v>
      </c>
      <c r="CK30" s="52">
        <f t="shared" si="11"/>
        <v>29.466661240364935</v>
      </c>
      <c r="CN30" s="52">
        <f t="shared" si="12"/>
        <v>45.378658310162002</v>
      </c>
      <c r="CQ30" s="52">
        <f t="shared" si="13"/>
        <v>58.933322480729871</v>
      </c>
      <c r="CT30" s="51">
        <f t="shared" si="14"/>
        <v>37.717326387667121</v>
      </c>
    </row>
    <row r="31" spans="1:98">
      <c r="A31" s="50">
        <v>1849</v>
      </c>
      <c r="B31" s="53">
        <f t="shared" si="15"/>
        <v>0.8919485387098528</v>
      </c>
      <c r="C31" s="86">
        <f t="shared" si="49"/>
        <v>0.97382791129997115</v>
      </c>
      <c r="D31" s="86">
        <f t="shared" si="49"/>
        <v>0.82228520516274828</v>
      </c>
      <c r="E31" s="53">
        <f t="shared" si="0"/>
        <v>0.93820389981631658</v>
      </c>
      <c r="F31" s="51">
        <f t="shared" si="16"/>
        <v>0.93918940931245798</v>
      </c>
      <c r="G31" s="74">
        <v>74</v>
      </c>
      <c r="H31" s="51">
        <f t="shared" si="17"/>
        <v>82.964427641796831</v>
      </c>
      <c r="I31" s="53">
        <f t="shared" si="18"/>
        <v>0.8919485387098528</v>
      </c>
      <c r="L31" s="52">
        <f t="shared" si="19"/>
        <v>31.037129042446686</v>
      </c>
      <c r="N31" s="52">
        <f t="shared" si="20"/>
        <v>30.224822548153529</v>
      </c>
      <c r="Q31" s="52">
        <f t="shared" si="21"/>
        <v>19.935703338491685</v>
      </c>
      <c r="R31" s="52">
        <f t="shared" si="22"/>
        <v>19.413944342419217</v>
      </c>
      <c r="T31" s="52">
        <f t="shared" si="23"/>
        <v>39.763824335176238</v>
      </c>
      <c r="V31" s="52">
        <f t="shared" si="24"/>
        <v>32.697204451505876</v>
      </c>
      <c r="Y31" s="52">
        <f t="shared" si="25"/>
        <v>26.278846587833151</v>
      </c>
      <c r="Z31" s="52">
        <f t="shared" si="26"/>
        <v>25.59107428400193</v>
      </c>
      <c r="AB31" s="52">
        <f t="shared" si="1"/>
        <v>30.408400139900465</v>
      </c>
      <c r="AE31" s="52">
        <f t="shared" si="27"/>
        <v>30.626946485091935</v>
      </c>
      <c r="AF31" s="52">
        <f t="shared" si="28"/>
        <v>29.825375325073072</v>
      </c>
      <c r="AI31" s="52">
        <f t="shared" si="29"/>
        <v>72.845811586703732</v>
      </c>
      <c r="AJ31" s="52">
        <f t="shared" si="30"/>
        <v>68.416014755002891</v>
      </c>
      <c r="AM31" s="52">
        <f t="shared" si="31"/>
        <v>24.00230416859392</v>
      </c>
      <c r="AN31" s="52">
        <f t="shared" si="32"/>
        <v>23.374113734888407</v>
      </c>
      <c r="AO31" s="75">
        <f>('P - Cleaned rent revenue'!G34+'P - Cleaned rent revenue'!H34)/('P - interpolated population'!G34+'P - interpolated population'!H34)</f>
        <v>46.087501755023951</v>
      </c>
      <c r="AP31" s="76">
        <f t="shared" si="33"/>
        <v>49.123118934004701</v>
      </c>
      <c r="AQ31" s="88">
        <f t="shared" si="34"/>
        <v>0.93820389981631658</v>
      </c>
      <c r="AR31" s="52">
        <f t="shared" si="2"/>
        <v>46.087501755023951</v>
      </c>
      <c r="AS31" s="52">
        <f t="shared" si="3"/>
        <v>46.087501755023951</v>
      </c>
      <c r="AT31" s="52">
        <f t="shared" si="35"/>
        <v>49.071573101279668</v>
      </c>
      <c r="AU31" s="52">
        <f t="shared" si="36"/>
        <v>0.93918940931245798</v>
      </c>
      <c r="AV31" s="52">
        <f t="shared" si="48"/>
        <v>46.087501755023951</v>
      </c>
      <c r="AW31" s="52"/>
      <c r="AY31" s="88"/>
      <c r="BB31" s="52">
        <f t="shared" si="37"/>
        <v>45.733416352362816</v>
      </c>
      <c r="BC31" s="52">
        <f t="shared" si="38"/>
        <v>37.605911648096047</v>
      </c>
      <c r="BF31" s="52">
        <f t="shared" si="39"/>
        <v>26.137986539089738</v>
      </c>
      <c r="BG31" s="52">
        <f t="shared" si="40"/>
        <v>25.45390083694852</v>
      </c>
      <c r="BJ31" s="52">
        <f t="shared" si="41"/>
        <v>19.351835610211005</v>
      </c>
      <c r="BK31" s="52">
        <f t="shared" si="42"/>
        <v>18.845357652112185</v>
      </c>
      <c r="BN31" s="52">
        <f t="shared" si="43"/>
        <v>40.815237608948742</v>
      </c>
      <c r="BO31" s="52">
        <f t="shared" si="44"/>
        <v>38.333238900896191</v>
      </c>
      <c r="BR31" s="52">
        <f t="shared" si="45"/>
        <v>28.238672944646666</v>
      </c>
      <c r="BS31" s="52">
        <f t="shared" si="46"/>
        <v>23.220242975812532</v>
      </c>
      <c r="BU31" s="52">
        <f t="shared" si="47"/>
        <v>25.835561433457478</v>
      </c>
      <c r="BX31" s="51">
        <f t="shared" si="4"/>
        <v>16.210904478854889</v>
      </c>
      <c r="BY31" s="51">
        <f t="shared" si="5"/>
        <v>15.786631248926604</v>
      </c>
      <c r="CA31" s="52">
        <f t="shared" si="6"/>
        <v>68.793488332860363</v>
      </c>
      <c r="CB31" s="52">
        <f t="shared" si="7"/>
        <v>61.360251391248106</v>
      </c>
      <c r="CD31" s="52">
        <f t="shared" si="8"/>
        <v>32.697204451505876</v>
      </c>
      <c r="CG31" s="52">
        <f t="shared" si="9"/>
        <v>37.176531734228838</v>
      </c>
      <c r="CI31" s="52">
        <f t="shared" si="10"/>
        <v>30.224822548153529</v>
      </c>
      <c r="CK31" s="52">
        <f t="shared" si="11"/>
        <v>30.224822548153529</v>
      </c>
      <c r="CN31" s="52">
        <f t="shared" si="12"/>
        <v>46.546226724156433</v>
      </c>
      <c r="CQ31" s="52">
        <f t="shared" si="13"/>
        <v>60.449645096307059</v>
      </c>
      <c r="CT31" s="51">
        <f t="shared" si="14"/>
        <v>38.687772861636518</v>
      </c>
    </row>
    <row r="32" spans="1:98">
      <c r="A32" s="50">
        <v>1850</v>
      </c>
      <c r="B32" s="53">
        <f t="shared" si="15"/>
        <v>0.85423767642462145</v>
      </c>
      <c r="C32" s="53">
        <f>M32</f>
        <v>0.98255692855963706</v>
      </c>
      <c r="D32" s="53">
        <f>U32</f>
        <v>0.81273514193560092</v>
      </c>
      <c r="E32" s="53">
        <f t="shared" si="0"/>
        <v>0.89985773575670003</v>
      </c>
      <c r="F32" s="51">
        <f t="shared" si="16"/>
        <v>0.90206497297066557</v>
      </c>
      <c r="G32" s="74">
        <v>72</v>
      </c>
      <c r="H32" s="51">
        <f t="shared" si="17"/>
        <v>84.285675974107349</v>
      </c>
      <c r="I32" s="53">
        <f t="shared" si="18"/>
        <v>0.85423767642462145</v>
      </c>
      <c r="J32" s="74">
        <v>31</v>
      </c>
      <c r="K32" s="69">
        <v>31</v>
      </c>
      <c r="L32" s="52">
        <f t="shared" si="19"/>
        <v>31.550334742887554</v>
      </c>
      <c r="M32" s="88">
        <f>J32/L32</f>
        <v>0.98255692855963706</v>
      </c>
      <c r="N32" s="52">
        <f t="shared" si="20"/>
        <v>31</v>
      </c>
      <c r="Q32" s="52">
        <f t="shared" si="21"/>
        <v>20.48744504708225</v>
      </c>
      <c r="R32" s="52">
        <f t="shared" si="22"/>
        <v>20.130081079495486</v>
      </c>
      <c r="S32" s="74">
        <v>33</v>
      </c>
      <c r="T32" s="52">
        <f t="shared" si="23"/>
        <v>40.603633702127816</v>
      </c>
      <c r="U32" s="88">
        <f>S32/T32</f>
        <v>0.81273514193560092</v>
      </c>
      <c r="V32" s="52">
        <f t="shared" si="24"/>
        <v>33</v>
      </c>
      <c r="Y32" s="52">
        <f t="shared" si="25"/>
        <v>26.833854107510344</v>
      </c>
      <c r="Z32" s="52">
        <f t="shared" si="26"/>
        <v>26.365789273292766</v>
      </c>
      <c r="AB32" s="52">
        <f t="shared" si="1"/>
        <v>30.69</v>
      </c>
      <c r="AE32" s="52">
        <f t="shared" si="27"/>
        <v>31.089813506303297</v>
      </c>
      <c r="AF32" s="52">
        <f t="shared" si="28"/>
        <v>30.547511668245289</v>
      </c>
      <c r="AI32" s="52">
        <f t="shared" si="29"/>
        <v>73.78423104704099</v>
      </c>
      <c r="AJ32" s="52">
        <f t="shared" si="30"/>
        <v>66.558170385110373</v>
      </c>
      <c r="AM32" s="52">
        <f t="shared" si="31"/>
        <v>24.423598896043927</v>
      </c>
      <c r="AN32" s="52">
        <f t="shared" si="32"/>
        <v>23.997576315669463</v>
      </c>
      <c r="AO32" s="75">
        <f>('P - Cleaned rent revenue'!G35+'P - Cleaned rent revenue'!H35)/('P - interpolated population'!G35+'P - interpolated population'!H35)</f>
        <v>45.381801583231656</v>
      </c>
      <c r="AP32" s="76">
        <f t="shared" si="33"/>
        <v>50.432195868238672</v>
      </c>
      <c r="AQ32" s="88">
        <f t="shared" si="34"/>
        <v>0.89985773575670003</v>
      </c>
      <c r="AR32" s="52">
        <f t="shared" si="2"/>
        <v>45.381801583231656</v>
      </c>
      <c r="AS32" s="52">
        <f t="shared" si="3"/>
        <v>45.381801583231656</v>
      </c>
      <c r="AT32" s="52">
        <f t="shared" si="35"/>
        <v>50.308794757633756</v>
      </c>
      <c r="AU32" s="52">
        <f t="shared" si="36"/>
        <v>0.90206497297066557</v>
      </c>
      <c r="AV32" s="52">
        <f t="shared" si="48"/>
        <v>45.381801583231656</v>
      </c>
      <c r="AW32" s="52"/>
      <c r="AY32" s="88"/>
      <c r="BB32" s="52">
        <f t="shared" si="37"/>
        <v>46.559415139476606</v>
      </c>
      <c r="BC32" s="52">
        <f t="shared" si="38"/>
        <v>37.840472871821085</v>
      </c>
      <c r="BF32" s="52">
        <f t="shared" si="39"/>
        <v>26.780919612007743</v>
      </c>
      <c r="BG32" s="52">
        <f t="shared" si="40"/>
        <v>26.313778117976874</v>
      </c>
      <c r="BJ32" s="52">
        <f t="shared" si="41"/>
        <v>19.499469860387105</v>
      </c>
      <c r="BK32" s="52">
        <f t="shared" si="42"/>
        <v>19.159339214563168</v>
      </c>
      <c r="BN32" s="52">
        <f t="shared" si="43"/>
        <v>41.456947640064399</v>
      </c>
      <c r="BO32" s="52">
        <f t="shared" si="44"/>
        <v>37.39686035238099</v>
      </c>
      <c r="BR32" s="52">
        <f t="shared" si="45"/>
        <v>28.777459356665027</v>
      </c>
      <c r="BS32" s="52">
        <f t="shared" si="46"/>
        <v>23.388452514785136</v>
      </c>
      <c r="BU32" s="52">
        <f t="shared" si="47"/>
        <v>26.476977241441592</v>
      </c>
      <c r="BX32" s="51">
        <f t="shared" si="4"/>
        <v>16.736368930669119</v>
      </c>
      <c r="BY32" s="51">
        <f t="shared" si="5"/>
        <v>16.444435251759188</v>
      </c>
      <c r="CA32" s="52">
        <f t="shared" si="6"/>
        <v>69.763370503356853</v>
      </c>
      <c r="CB32" s="52">
        <f t="shared" si="7"/>
        <v>59.594499518337535</v>
      </c>
      <c r="CD32" s="52">
        <f t="shared" si="8"/>
        <v>33</v>
      </c>
      <c r="CG32" s="52">
        <f t="shared" si="9"/>
        <v>38.130000000000003</v>
      </c>
      <c r="CI32" s="52">
        <f t="shared" si="10"/>
        <v>31</v>
      </c>
      <c r="CK32" s="52">
        <f t="shared" si="11"/>
        <v>31</v>
      </c>
      <c r="CN32" s="52">
        <f t="shared" si="12"/>
        <v>47.74</v>
      </c>
      <c r="CQ32" s="52">
        <f t="shared" si="13"/>
        <v>62</v>
      </c>
      <c r="CT32" s="51">
        <f t="shared" si="14"/>
        <v>39.68</v>
      </c>
    </row>
    <row r="33" spans="1:98">
      <c r="A33" s="50">
        <v>1851</v>
      </c>
      <c r="B33" s="53">
        <f t="shared" si="15"/>
        <v>0.85252521533913361</v>
      </c>
      <c r="C33" s="86">
        <f t="shared" ref="C33:D37" si="50">C$38*($A33-$A$32)/($A$38-$A$32) + C$32*(1-($A33-$A$32)/($A$38-$A$32))</f>
        <v>0.98725015169524788</v>
      </c>
      <c r="D33" s="86">
        <f t="shared" si="50"/>
        <v>0.84155278306580628</v>
      </c>
      <c r="E33" s="53">
        <f t="shared" si="0"/>
        <v>0.87301834727880534</v>
      </c>
      <c r="F33" s="51">
        <f t="shared" si="16"/>
        <v>0.87638583257556602</v>
      </c>
      <c r="G33" s="74">
        <v>73</v>
      </c>
      <c r="H33" s="51">
        <f t="shared" si="17"/>
        <v>85.627965820296211</v>
      </c>
      <c r="I33" s="53">
        <f t="shared" si="18"/>
        <v>0.85252521533913361</v>
      </c>
      <c r="L33" s="52">
        <f t="shared" si="19"/>
        <v>32.072026411557147</v>
      </c>
      <c r="N33" s="52">
        <f t="shared" si="20"/>
        <v>31.66311293998379</v>
      </c>
      <c r="Q33" s="52">
        <f t="shared" si="21"/>
        <v>21.054456791940385</v>
      </c>
      <c r="R33" s="52">
        <f t="shared" si="22"/>
        <v>20.786015661704187</v>
      </c>
      <c r="T33" s="52">
        <f t="shared" si="23"/>
        <v>41.461179787934071</v>
      </c>
      <c r="V33" s="52">
        <f t="shared" si="24"/>
        <v>34.891771239727674</v>
      </c>
      <c r="Y33" s="52">
        <f t="shared" si="25"/>
        <v>27.40058334967139</v>
      </c>
      <c r="Z33" s="52">
        <f t="shared" si="26"/>
        <v>27.051230068501361</v>
      </c>
      <c r="AB33" s="52">
        <f t="shared" si="1"/>
        <v>32.449347252946737</v>
      </c>
      <c r="AE33" s="52">
        <f t="shared" si="27"/>
        <v>31.559675866714709</v>
      </c>
      <c r="AF33" s="52">
        <f t="shared" si="28"/>
        <v>31.157294786866949</v>
      </c>
      <c r="AI33" s="52">
        <f t="shared" si="29"/>
        <v>74.734739480846414</v>
      </c>
      <c r="AJ33" s="52">
        <f t="shared" si="30"/>
        <v>65.496466882239602</v>
      </c>
      <c r="AM33" s="52">
        <f t="shared" si="31"/>
        <v>24.852288298860543</v>
      </c>
      <c r="AN33" s="52">
        <f t="shared" si="32"/>
        <v>24.535425393024106</v>
      </c>
      <c r="AO33" s="75">
        <f>('P - Cleaned rent revenue'!G36+'P - Cleaned rent revenue'!H36)/('P - interpolated population'!G36+'P - interpolated population'!H36)</f>
        <v>45.201536111534693</v>
      </c>
      <c r="AP33" s="76">
        <f t="shared" si="33"/>
        <v>51.776158258789977</v>
      </c>
      <c r="AQ33" s="88">
        <f t="shared" si="34"/>
        <v>0.87301834727880534</v>
      </c>
      <c r="AR33" s="52">
        <f t="shared" si="2"/>
        <v>45.201536111534693</v>
      </c>
      <c r="AS33" s="52">
        <f t="shared" si="3"/>
        <v>45.201536111534693</v>
      </c>
      <c r="AT33" s="52">
        <f t="shared" si="35"/>
        <v>51.577209981469217</v>
      </c>
      <c r="AU33" s="52">
        <f t="shared" si="36"/>
        <v>0.87638583257556602</v>
      </c>
      <c r="AV33" s="52">
        <f t="shared" si="48"/>
        <v>45.201536111534693</v>
      </c>
      <c r="AW33" s="52"/>
      <c r="AY33" s="88"/>
      <c r="BB33" s="52">
        <f t="shared" si="37"/>
        <v>47.40033242712525</v>
      </c>
      <c r="BC33" s="52">
        <f t="shared" si="38"/>
        <v>39.889881672291637</v>
      </c>
      <c r="BF33" s="52">
        <f t="shared" si="39"/>
        <v>27.439667328323527</v>
      </c>
      <c r="BG33" s="52">
        <f t="shared" si="40"/>
        <v>27.089815732354538</v>
      </c>
      <c r="BJ33" s="52">
        <f t="shared" si="41"/>
        <v>19.648230405363556</v>
      </c>
      <c r="BK33" s="52">
        <f t="shared" si="42"/>
        <v>19.397718448238351</v>
      </c>
      <c r="BN33" s="52">
        <f t="shared" si="43"/>
        <v>42.108746838563562</v>
      </c>
      <c r="BO33" s="52">
        <f t="shared" si="44"/>
        <v>36.903509156828264</v>
      </c>
      <c r="BR33" s="52">
        <f t="shared" si="45"/>
        <v>29.326525670941706</v>
      </c>
      <c r="BS33" s="52">
        <f t="shared" si="46"/>
        <v>24.679819296031805</v>
      </c>
      <c r="BU33" s="52">
        <f t="shared" si="47"/>
        <v>27.021713357644632</v>
      </c>
      <c r="BX33" s="51">
        <f t="shared" si="4"/>
        <v>17.278865923171043</v>
      </c>
      <c r="BY33" s="51">
        <f t="shared" si="5"/>
        <v>17.058563003772463</v>
      </c>
      <c r="CA33" s="52">
        <f t="shared" si="6"/>
        <v>70.746926517809257</v>
      </c>
      <c r="CB33" s="52">
        <f t="shared" si="7"/>
        <v>60.313538764177196</v>
      </c>
      <c r="CD33" s="52">
        <f t="shared" si="8"/>
        <v>34.891771239727674</v>
      </c>
      <c r="CG33" s="52">
        <f t="shared" si="9"/>
        <v>38.945628916180063</v>
      </c>
      <c r="CI33" s="52">
        <f t="shared" si="10"/>
        <v>31.66311293998379</v>
      </c>
      <c r="CK33" s="52">
        <f t="shared" si="11"/>
        <v>31.66311293998379</v>
      </c>
      <c r="CN33" s="52">
        <f t="shared" si="12"/>
        <v>48.761193927575036</v>
      </c>
      <c r="CQ33" s="52">
        <f t="shared" si="13"/>
        <v>63.326225879967581</v>
      </c>
      <c r="CT33" s="51">
        <f t="shared" si="14"/>
        <v>40.528784563179251</v>
      </c>
    </row>
    <row r="34" spans="1:98">
      <c r="A34" s="50">
        <v>1852</v>
      </c>
      <c r="B34" s="53">
        <f t="shared" si="15"/>
        <v>0.87364724641990765</v>
      </c>
      <c r="C34" s="86">
        <f t="shared" si="50"/>
        <v>0.99194337483085859</v>
      </c>
      <c r="D34" s="86">
        <f t="shared" si="50"/>
        <v>0.87037042419601174</v>
      </c>
      <c r="E34" s="53">
        <f t="shared" si="0"/>
        <v>0.86727210314230319</v>
      </c>
      <c r="F34" s="51">
        <f t="shared" si="16"/>
        <v>0.87183714150296154</v>
      </c>
      <c r="G34" s="74">
        <v>76</v>
      </c>
      <c r="H34" s="51">
        <f t="shared" si="17"/>
        <v>86.991632276571664</v>
      </c>
      <c r="I34" s="53">
        <f t="shared" si="18"/>
        <v>0.87364724641990765</v>
      </c>
      <c r="L34" s="52">
        <f t="shared" si="19"/>
        <v>32.602344365791609</v>
      </c>
      <c r="N34" s="52">
        <f t="shared" si="20"/>
        <v>32.339679497601153</v>
      </c>
      <c r="Q34" s="52">
        <f t="shared" si="21"/>
        <v>21.637161187495977</v>
      </c>
      <c r="R34" s="52">
        <f t="shared" si="22"/>
        <v>21.462838690084027</v>
      </c>
      <c r="T34" s="52">
        <f t="shared" si="23"/>
        <v>42.33683719093613</v>
      </c>
      <c r="V34" s="52">
        <f t="shared" si="24"/>
        <v>36.848730944992568</v>
      </c>
      <c r="Y34" s="52">
        <f t="shared" si="25"/>
        <v>27.979281876327818</v>
      </c>
      <c r="Z34" s="52">
        <f t="shared" si="26"/>
        <v>27.753863289748494</v>
      </c>
      <c r="AB34" s="52">
        <f t="shared" si="1"/>
        <v>34.269319778843091</v>
      </c>
      <c r="AE34" s="52">
        <f t="shared" si="27"/>
        <v>32.036639287339518</v>
      </c>
      <c r="AF34" s="52">
        <f t="shared" si="28"/>
        <v>31.778532092922436</v>
      </c>
      <c r="AI34" s="52">
        <f t="shared" si="29"/>
        <v>75.697492621548093</v>
      </c>
      <c r="AJ34" s="52">
        <f t="shared" si="30"/>
        <v>65.99588558611201</v>
      </c>
      <c r="AM34" s="52">
        <f t="shared" si="31"/>
        <v>25.288502170321987</v>
      </c>
      <c r="AN34" s="52">
        <f t="shared" si="32"/>
        <v>25.084762187246685</v>
      </c>
      <c r="AO34" s="75">
        <f>('P - Cleaned rent revenue'!G37+'P - Cleaned rent revenue'!H37)/('P - interpolated population'!G37+'P - interpolated population'!H37)</f>
        <v>46.100660205052272</v>
      </c>
      <c r="AP34" s="76">
        <f t="shared" si="33"/>
        <v>53.155935764588996</v>
      </c>
      <c r="AQ34" s="88">
        <f t="shared" si="34"/>
        <v>0.86727210314230319</v>
      </c>
      <c r="AR34" s="52">
        <f t="shared" si="2"/>
        <v>46.100660205052272</v>
      </c>
      <c r="AS34" s="52">
        <f t="shared" si="3"/>
        <v>46.100660205052272</v>
      </c>
      <c r="AT34" s="52">
        <f t="shared" si="35"/>
        <v>52.877605243542689</v>
      </c>
      <c r="AU34" s="52">
        <f t="shared" si="36"/>
        <v>0.87183714150296154</v>
      </c>
      <c r="AV34" s="52">
        <f t="shared" si="48"/>
        <v>46.100660205052272</v>
      </c>
      <c r="AW34" s="52"/>
      <c r="AY34" s="88"/>
      <c r="BB34" s="52">
        <f t="shared" si="37"/>
        <v>48.256437660811187</v>
      </c>
      <c r="BC34" s="52">
        <f t="shared" si="38"/>
        <v>42.000976117028628</v>
      </c>
      <c r="BF34" s="52">
        <f t="shared" si="39"/>
        <v>28.114618691117407</v>
      </c>
      <c r="BG34" s="52">
        <f t="shared" si="40"/>
        <v>27.888109746549738</v>
      </c>
      <c r="BJ34" s="52">
        <f t="shared" si="41"/>
        <v>19.798125837590796</v>
      </c>
      <c r="BK34" s="52">
        <f t="shared" si="42"/>
        <v>19.638619758665833</v>
      </c>
      <c r="BN34" s="52">
        <f t="shared" si="43"/>
        <v>42.770793829516066</v>
      </c>
      <c r="BO34" s="52">
        <f t="shared" si="44"/>
        <v>37.289166632137793</v>
      </c>
      <c r="BR34" s="52">
        <f t="shared" si="45"/>
        <v>29.886068025293252</v>
      </c>
      <c r="BS34" s="52">
        <f t="shared" si="46"/>
        <v>26.01194970472535</v>
      </c>
      <c r="BU34" s="52">
        <f t="shared" si="47"/>
        <v>27.57703362403927</v>
      </c>
      <c r="BX34" s="51">
        <f t="shared" si="4"/>
        <v>17.838947553541121</v>
      </c>
      <c r="BY34" s="51">
        <f t="shared" si="5"/>
        <v>17.69522583969027</v>
      </c>
      <c r="CA34" s="52">
        <f t="shared" si="6"/>
        <v>71.744349156345123</v>
      </c>
      <c r="CB34" s="52">
        <f t="shared" si="7"/>
        <v>62.679253086629345</v>
      </c>
      <c r="CD34" s="52">
        <f t="shared" si="8"/>
        <v>36.848730944992568</v>
      </c>
      <c r="CG34" s="52">
        <f t="shared" si="9"/>
        <v>39.77780578204942</v>
      </c>
      <c r="CI34" s="52">
        <f t="shared" si="10"/>
        <v>32.339679497601153</v>
      </c>
      <c r="CK34" s="52">
        <f t="shared" si="11"/>
        <v>32.339679497601153</v>
      </c>
      <c r="CN34" s="52">
        <f t="shared" si="12"/>
        <v>49.803106426305774</v>
      </c>
      <c r="CQ34" s="52">
        <f t="shared" si="13"/>
        <v>64.679358995202307</v>
      </c>
      <c r="CT34" s="51">
        <f t="shared" si="14"/>
        <v>41.394789756929477</v>
      </c>
    </row>
    <row r="35" spans="1:98">
      <c r="A35" s="50">
        <v>1853</v>
      </c>
      <c r="B35" s="53">
        <f t="shared" si="15"/>
        <v>0.91652789233762055</v>
      </c>
      <c r="C35" s="86">
        <f t="shared" si="50"/>
        <v>0.99663659796646931</v>
      </c>
      <c r="D35" s="86">
        <f t="shared" si="50"/>
        <v>0.89918806532621698</v>
      </c>
      <c r="E35" s="53">
        <f t="shared" si="0"/>
        <v>0.87977837862847386</v>
      </c>
      <c r="F35" s="51">
        <f t="shared" si="16"/>
        <v>0.88564828602693491</v>
      </c>
      <c r="G35" s="74">
        <v>81</v>
      </c>
      <c r="H35" s="51">
        <f t="shared" si="17"/>
        <v>88.377015775709864</v>
      </c>
      <c r="I35" s="53">
        <f t="shared" si="18"/>
        <v>0.91652789233762055</v>
      </c>
      <c r="L35" s="52">
        <f t="shared" si="19"/>
        <v>33.141431243104847</v>
      </c>
      <c r="N35" s="52">
        <f t="shared" si="20"/>
        <v>33.029963285867673</v>
      </c>
      <c r="Q35" s="52">
        <f t="shared" si="21"/>
        <v>22.235992544480929</v>
      </c>
      <c r="R35" s="52">
        <f t="shared" si="22"/>
        <v>22.16120396193925</v>
      </c>
      <c r="T35" s="52">
        <f t="shared" si="23"/>
        <v>43.23098842096757</v>
      </c>
      <c r="V35" s="52">
        <f t="shared" si="24"/>
        <v>38.872788840389916</v>
      </c>
      <c r="Y35" s="52">
        <f t="shared" si="25"/>
        <v>28.570202477984644</v>
      </c>
      <c r="Z35" s="52">
        <f t="shared" si="26"/>
        <v>28.474109400871807</v>
      </c>
      <c r="AB35" s="52">
        <f t="shared" si="1"/>
        <v>36.151693621562622</v>
      </c>
      <c r="AE35" s="52">
        <f t="shared" si="27"/>
        <v>32.520811086959554</v>
      </c>
      <c r="AF35" s="52">
        <f t="shared" si="28"/>
        <v>32.411430524817604</v>
      </c>
      <c r="AI35" s="52">
        <f t="shared" si="29"/>
        <v>76.672648208774234</v>
      </c>
      <c r="AJ35" s="52">
        <f t="shared" si="30"/>
        <v>67.904999471247038</v>
      </c>
      <c r="AM35" s="52">
        <f t="shared" si="31"/>
        <v>25.732372581872099</v>
      </c>
      <c r="AN35" s="52">
        <f t="shared" si="32"/>
        <v>25.645824267602659</v>
      </c>
      <c r="AO35" s="75">
        <f>('P - Cleaned rent revenue'!G38+'P - Cleaned rent revenue'!H38)/('P - interpolated population'!G38+'P - interpolated population'!H38)</f>
        <v>48.011690452187089</v>
      </c>
      <c r="AP35" s="76">
        <f t="shared" si="33"/>
        <v>54.572482818951151</v>
      </c>
      <c r="AQ35" s="88">
        <f t="shared" si="34"/>
        <v>0.87977837862847386</v>
      </c>
      <c r="AR35" s="52">
        <f t="shared" si="2"/>
        <v>48.011690452187089</v>
      </c>
      <c r="AS35" s="52">
        <f t="shared" si="3"/>
        <v>48.011690452187089</v>
      </c>
      <c r="AT35" s="52">
        <f t="shared" si="35"/>
        <v>54.210786843578816</v>
      </c>
      <c r="AU35" s="52">
        <f t="shared" si="36"/>
        <v>0.88564828602693491</v>
      </c>
      <c r="AV35" s="52">
        <f t="shared" si="48"/>
        <v>48.011690452187089</v>
      </c>
      <c r="AW35" s="52"/>
      <c r="AY35" s="88"/>
      <c r="BB35" s="52">
        <f t="shared" si="37"/>
        <v>49.128005152536588</v>
      </c>
      <c r="BC35" s="52">
        <f t="shared" si="38"/>
        <v>44.175315906445796</v>
      </c>
      <c r="BF35" s="52">
        <f t="shared" si="39"/>
        <v>28.806172272031731</v>
      </c>
      <c r="BG35" s="52">
        <f t="shared" si="40"/>
        <v>28.709285533633743</v>
      </c>
      <c r="BJ35" s="52">
        <f t="shared" si="41"/>
        <v>19.949164815070663</v>
      </c>
      <c r="BK35" s="52">
        <f t="shared" si="42"/>
        <v>19.882067753564414</v>
      </c>
      <c r="BN35" s="52">
        <f t="shared" si="43"/>
        <v>43.443249731945073</v>
      </c>
      <c r="BO35" s="52">
        <f t="shared" si="44"/>
        <v>38.475439664537255</v>
      </c>
      <c r="BR35" s="52">
        <f t="shared" si="45"/>
        <v>30.456286299793895</v>
      </c>
      <c r="BS35" s="52">
        <f t="shared" si="46"/>
        <v>27.385929154933041</v>
      </c>
      <c r="BU35" s="52">
        <f t="shared" si="47"/>
        <v>28.143136201344756</v>
      </c>
      <c r="BX35" s="51">
        <f t="shared" si="4"/>
        <v>18.41718381478066</v>
      </c>
      <c r="BY35" s="51">
        <f t="shared" si="5"/>
        <v>18.355239421286118</v>
      </c>
      <c r="CA35" s="52">
        <f t="shared" si="6"/>
        <v>72.755833916994717</v>
      </c>
      <c r="CB35" s="52">
        <f t="shared" si="7"/>
        <v>66.682751115209143</v>
      </c>
      <c r="CD35" s="52">
        <f t="shared" si="8"/>
        <v>38.872788840389916</v>
      </c>
      <c r="CG35" s="52">
        <f t="shared" si="9"/>
        <v>40.626854841617238</v>
      </c>
      <c r="CI35" s="52">
        <f t="shared" si="10"/>
        <v>33.029963285867673</v>
      </c>
      <c r="CK35" s="52">
        <f t="shared" si="11"/>
        <v>33.029963285867673</v>
      </c>
      <c r="CN35" s="52">
        <f t="shared" si="12"/>
        <v>50.866143460236216</v>
      </c>
      <c r="CQ35" s="52">
        <f t="shared" si="13"/>
        <v>66.059926571735346</v>
      </c>
      <c r="CT35" s="51">
        <f t="shared" si="14"/>
        <v>42.278353005910624</v>
      </c>
    </row>
    <row r="36" spans="1:98">
      <c r="A36" s="50">
        <v>1854</v>
      </c>
      <c r="B36" s="53">
        <f t="shared" si="15"/>
        <v>0.93557390630732529</v>
      </c>
      <c r="C36" s="86">
        <f t="shared" si="50"/>
        <v>1.00132982110208</v>
      </c>
      <c r="D36" s="86">
        <f t="shared" si="50"/>
        <v>0.92800570645642222</v>
      </c>
      <c r="E36" s="53">
        <f t="shared" si="0"/>
        <v>0.88961429441270023</v>
      </c>
      <c r="F36" s="51">
        <f t="shared" si="16"/>
        <v>0.89680447513938688</v>
      </c>
      <c r="G36" s="74">
        <v>84</v>
      </c>
      <c r="H36" s="51">
        <f t="shared" si="17"/>
        <v>89.78446217204241</v>
      </c>
      <c r="I36" s="53">
        <f t="shared" si="18"/>
        <v>0.93557390630732529</v>
      </c>
      <c r="L36" s="52">
        <f t="shared" si="19"/>
        <v>33.689432039553182</v>
      </c>
      <c r="N36" s="52">
        <f t="shared" si="20"/>
        <v>33.734232957196468</v>
      </c>
      <c r="Q36" s="52">
        <f t="shared" si="21"/>
        <v>22.851397193636743</v>
      </c>
      <c r="R36" s="52">
        <f t="shared" si="22"/>
        <v>22.881785463836852</v>
      </c>
      <c r="T36" s="52">
        <f t="shared" si="23"/>
        <v>44.144024066444629</v>
      </c>
      <c r="V36" s="52">
        <f t="shared" si="24"/>
        <v>40.965906239610256</v>
      </c>
      <c r="Y36" s="52">
        <f t="shared" si="25"/>
        <v>29.173603284065795</v>
      </c>
      <c r="Z36" s="52">
        <f t="shared" si="26"/>
        <v>29.212398957336656</v>
      </c>
      <c r="AB36" s="52">
        <f t="shared" si="1"/>
        <v>38.098292802837541</v>
      </c>
      <c r="AE36" s="52">
        <f t="shared" si="27"/>
        <v>33.012300206272371</v>
      </c>
      <c r="AF36" s="52">
        <f t="shared" si="28"/>
        <v>33.056200659714875</v>
      </c>
      <c r="AI36" s="52">
        <f t="shared" si="29"/>
        <v>77.660366014197635</v>
      </c>
      <c r="AJ36" s="52">
        <f t="shared" si="30"/>
        <v>69.646163782495194</v>
      </c>
      <c r="AM36" s="52">
        <f t="shared" si="31"/>
        <v>26.184033923107283</v>
      </c>
      <c r="AN36" s="52">
        <f t="shared" si="32"/>
        <v>26.218854003955808</v>
      </c>
      <c r="AO36" s="75">
        <f>('P - Cleaned rent revenue'!G39+'P - Cleaned rent revenue'!H39)/('P - interpolated population'!G39+'P - interpolated population'!H39)</f>
        <v>49.842223726099881</v>
      </c>
      <c r="AP36" s="76">
        <f t="shared" si="33"/>
        <v>56.026779289786923</v>
      </c>
      <c r="AQ36" s="88">
        <f t="shared" si="34"/>
        <v>0.88961429441270023</v>
      </c>
      <c r="AR36" s="52">
        <f t="shared" si="2"/>
        <v>49.842223726099881</v>
      </c>
      <c r="AS36" s="52">
        <f t="shared" si="3"/>
        <v>49.842223726099881</v>
      </c>
      <c r="AT36" s="52">
        <f t="shared" si="35"/>
        <v>55.577581410209952</v>
      </c>
      <c r="AU36" s="52">
        <f t="shared" si="36"/>
        <v>0.89680447513938688</v>
      </c>
      <c r="AV36" s="52">
        <f t="shared" si="48"/>
        <v>49.842223726099881</v>
      </c>
      <c r="AW36" s="52"/>
      <c r="AY36" s="88"/>
      <c r="BB36" s="52">
        <f t="shared" si="37"/>
        <v>50.015314168698005</v>
      </c>
      <c r="BC36" s="52">
        <f t="shared" si="38"/>
        <v>46.414496958762498</v>
      </c>
      <c r="BF36" s="52">
        <f t="shared" si="39"/>
        <v>29.514736446635048</v>
      </c>
      <c r="BG36" s="52">
        <f t="shared" si="40"/>
        <v>29.553985765984113</v>
      </c>
      <c r="BJ36" s="52">
        <f t="shared" si="41"/>
        <v>20.101356061856492</v>
      </c>
      <c r="BK36" s="52">
        <f t="shared" si="42"/>
        <v>20.128087269327974</v>
      </c>
      <c r="BN36" s="52">
        <f t="shared" si="43"/>
        <v>44.126278198037831</v>
      </c>
      <c r="BO36" s="52">
        <f t="shared" si="44"/>
        <v>39.572643759245885</v>
      </c>
      <c r="BR36" s="52">
        <f t="shared" si="45"/>
        <v>31.037384188176809</v>
      </c>
      <c r="BS36" s="52">
        <f t="shared" si="46"/>
        <v>28.802869640108408</v>
      </c>
      <c r="BU36" s="52">
        <f t="shared" si="47"/>
        <v>28.720222865062194</v>
      </c>
      <c r="BX36" s="51">
        <f t="shared" si="4"/>
        <v>19.01416317579157</v>
      </c>
      <c r="BY36" s="51">
        <f t="shared" si="5"/>
        <v>19.039448611221129</v>
      </c>
      <c r="CA36" s="52">
        <f t="shared" si="6"/>
        <v>73.781579054009228</v>
      </c>
      <c r="CB36" s="52">
        <f t="shared" si="7"/>
        <v>69.02812012908214</v>
      </c>
      <c r="CD36" s="52">
        <f t="shared" si="8"/>
        <v>40.965906239610256</v>
      </c>
      <c r="CG36" s="52">
        <f t="shared" si="9"/>
        <v>41.493106537351657</v>
      </c>
      <c r="CI36" s="52">
        <f t="shared" si="10"/>
        <v>33.734232957196468</v>
      </c>
      <c r="CK36" s="52">
        <f t="shared" si="11"/>
        <v>33.734232957196468</v>
      </c>
      <c r="CN36" s="52">
        <f t="shared" si="12"/>
        <v>51.950718754082565</v>
      </c>
      <c r="CQ36" s="52">
        <f t="shared" si="13"/>
        <v>67.468465914392937</v>
      </c>
      <c r="CT36" s="51">
        <f t="shared" si="14"/>
        <v>43.179818185211481</v>
      </c>
    </row>
    <row r="37" spans="1:98">
      <c r="A37" s="50">
        <v>1855</v>
      </c>
      <c r="B37" s="53">
        <f t="shared" si="15"/>
        <v>0.90994481378429104</v>
      </c>
      <c r="C37" s="86">
        <f t="shared" si="50"/>
        <v>1.0060230442376907</v>
      </c>
      <c r="D37" s="86">
        <f t="shared" si="50"/>
        <v>0.95682334758662757</v>
      </c>
      <c r="E37" s="53">
        <f t="shared" si="0"/>
        <v>0.89111545192098585</v>
      </c>
      <c r="F37" s="51">
        <f t="shared" si="16"/>
        <v>0.8995762911733941</v>
      </c>
      <c r="G37" s="74">
        <v>83</v>
      </c>
      <c r="H37" s="51">
        <f t="shared" si="17"/>
        <v>91.214322827797062</v>
      </c>
      <c r="I37" s="53">
        <f t="shared" si="18"/>
        <v>0.90994481378429104</v>
      </c>
      <c r="L37" s="52">
        <f t="shared" si="19"/>
        <v>34.246494148734371</v>
      </c>
      <c r="N37" s="52">
        <f t="shared" si="20"/>
        <v>34.452762297978012</v>
      </c>
      <c r="Q37" s="52">
        <f t="shared" si="21"/>
        <v>23.483833818381012</v>
      </c>
      <c r="R37" s="52">
        <f t="shared" si="22"/>
        <v>23.625277988339697</v>
      </c>
      <c r="T37" s="52">
        <f t="shared" si="23"/>
        <v>45.076342964985301</v>
      </c>
      <c r="V37" s="52">
        <f t="shared" si="24"/>
        <v>43.130097372720165</v>
      </c>
      <c r="Y37" s="52">
        <f t="shared" si="25"/>
        <v>29.789747875671743</v>
      </c>
      <c r="Z37" s="52">
        <f t="shared" si="26"/>
        <v>29.969172844956567</v>
      </c>
      <c r="AB37" s="52">
        <f t="shared" si="1"/>
        <v>40.110990556629758</v>
      </c>
      <c r="AE37" s="52">
        <f t="shared" si="27"/>
        <v>33.511217232403283</v>
      </c>
      <c r="AF37" s="52">
        <f t="shared" si="28"/>
        <v>33.713056776252913</v>
      </c>
      <c r="AI37" s="52">
        <f t="shared" si="29"/>
        <v>78.660807867713061</v>
      </c>
      <c r="AJ37" s="52">
        <f t="shared" si="30"/>
        <v>70.761397802340255</v>
      </c>
      <c r="AM37" s="52">
        <f t="shared" si="31"/>
        <v>26.643622942465317</v>
      </c>
      <c r="AN37" s="52">
        <f t="shared" si="32"/>
        <v>26.804098662100138</v>
      </c>
      <c r="AO37" s="75">
        <f>('P - Cleaned rent revenue'!G40+'P - Cleaned rent revenue'!H40)/('P - interpolated population'!G40+'P - interpolated population'!H40)</f>
        <v>51.256810336250432</v>
      </c>
      <c r="AP37" s="76">
        <f t="shared" si="33"/>
        <v>57.519831157405754</v>
      </c>
      <c r="AQ37" s="88">
        <f t="shared" si="34"/>
        <v>0.89111545192098585</v>
      </c>
      <c r="AR37" s="52">
        <f t="shared" si="2"/>
        <v>51.256810336250432</v>
      </c>
      <c r="AS37" s="52">
        <f t="shared" si="3"/>
        <v>51.256810336250432</v>
      </c>
      <c r="AT37" s="52">
        <f t="shared" si="35"/>
        <v>56.978836413520639</v>
      </c>
      <c r="AU37" s="52">
        <f t="shared" si="36"/>
        <v>0.8995762911733941</v>
      </c>
      <c r="AV37" s="52">
        <f t="shared" si="48"/>
        <v>51.256810336250432</v>
      </c>
      <c r="AW37" s="52"/>
      <c r="AY37" s="88"/>
      <c r="BB37" s="52">
        <f t="shared" si="37"/>
        <v>50.918649019568491</v>
      </c>
      <c r="BC37" s="52">
        <f t="shared" si="38"/>
        <v>48.720152209492078</v>
      </c>
      <c r="BF37" s="52">
        <f t="shared" si="39"/>
        <v>30.24072963557564</v>
      </c>
      <c r="BG37" s="52">
        <f t="shared" si="40"/>
        <v>30.422870887950758</v>
      </c>
      <c r="BJ37" s="52">
        <f t="shared" si="41"/>
        <v>20.254708368557004</v>
      </c>
      <c r="BK37" s="52">
        <f t="shared" si="42"/>
        <v>20.376703373082346</v>
      </c>
      <c r="BN37" s="52">
        <f t="shared" si="43"/>
        <v>44.820045452972849</v>
      </c>
      <c r="BO37" s="52">
        <f t="shared" si="44"/>
        <v>40.319050258808261</v>
      </c>
      <c r="BR37" s="52">
        <f t="shared" si="45"/>
        <v>31.629569270597731</v>
      </c>
      <c r="BS37" s="52">
        <f t="shared" si="46"/>
        <v>30.263910352216445</v>
      </c>
      <c r="BU37" s="52">
        <f t="shared" si="47"/>
        <v>29.308499070156422</v>
      </c>
      <c r="BX37" s="51">
        <f t="shared" si="4"/>
        <v>19.630493180258991</v>
      </c>
      <c r="BY37" s="51">
        <f t="shared" si="5"/>
        <v>19.748728509091379</v>
      </c>
      <c r="CA37" s="52">
        <f t="shared" si="6"/>
        <v>74.82178561671931</v>
      </c>
      <c r="CB37" s="52">
        <f t="shared" si="7"/>
        <v>68.083695780013798</v>
      </c>
      <c r="CD37" s="52">
        <f t="shared" si="8"/>
        <v>43.130097372720165</v>
      </c>
      <c r="CG37" s="52">
        <f t="shared" si="9"/>
        <v>42.376897626512957</v>
      </c>
      <c r="CI37" s="52">
        <f t="shared" si="10"/>
        <v>34.452762297978012</v>
      </c>
      <c r="CK37" s="52">
        <f t="shared" si="11"/>
        <v>34.452762297978012</v>
      </c>
      <c r="CN37" s="52">
        <f t="shared" si="12"/>
        <v>53.057253938886141</v>
      </c>
      <c r="CQ37" s="52">
        <f t="shared" si="13"/>
        <v>68.905524595956024</v>
      </c>
      <c r="CT37" s="51">
        <f t="shared" si="14"/>
        <v>44.099535741411856</v>
      </c>
    </row>
    <row r="38" spans="1:98" s="89" customFormat="1">
      <c r="A38" s="89">
        <v>1856</v>
      </c>
      <c r="B38" s="90">
        <f t="shared" si="15"/>
        <v>0.94462195613111655</v>
      </c>
      <c r="C38" s="90">
        <f>M38</f>
        <v>1.0107162673733014</v>
      </c>
      <c r="D38" s="90">
        <f>U38</f>
        <v>0.98564098871683292</v>
      </c>
      <c r="E38" s="90">
        <f t="shared" si="0"/>
        <v>0.91767350788440849</v>
      </c>
      <c r="F38" s="51">
        <f t="shared" si="16"/>
        <v>0.92768435627094337</v>
      </c>
      <c r="G38" s="91">
        <f>BMZ!$AA$8</f>
        <v>87.535240018196248</v>
      </c>
      <c r="H38" s="51">
        <f t="shared" si="17"/>
        <v>92.666954700813747</v>
      </c>
      <c r="I38" s="53">
        <f t="shared" si="18"/>
        <v>0.94462195613111655</v>
      </c>
      <c r="J38" s="91">
        <f>BMZ!$AA$10</f>
        <v>35.185830324909745</v>
      </c>
      <c r="K38" s="92"/>
      <c r="L38" s="52">
        <f t="shared" si="19"/>
        <v>34.812767401431451</v>
      </c>
      <c r="M38" s="88">
        <f>J38/L38</f>
        <v>1.0107162673733014</v>
      </c>
      <c r="N38" s="52">
        <f t="shared" si="20"/>
        <v>35.185830324909745</v>
      </c>
      <c r="O38" s="91">
        <f>BMZ!$AA$12</f>
        <v>24.780404949496972</v>
      </c>
      <c r="P38" s="92">
        <f>O38/C38</f>
        <v>24.517667073764919</v>
      </c>
      <c r="Q38" s="52">
        <f t="shared" si="21"/>
        <v>24.133773796680803</v>
      </c>
      <c r="R38" s="52">
        <f t="shared" si="22"/>
        <v>24.39239776941281</v>
      </c>
      <c r="S38" s="91">
        <f>BMZ!$AA$13</f>
        <v>45.367430746495963</v>
      </c>
      <c r="T38" s="52">
        <f t="shared" si="23"/>
        <v>46.028352377631968</v>
      </c>
      <c r="U38" s="88">
        <f>S38/T38</f>
        <v>0.98564098871683292</v>
      </c>
      <c r="V38" s="52">
        <f t="shared" si="24"/>
        <v>45.367430746495963</v>
      </c>
      <c r="W38" s="91">
        <f>BMZ!$AA$14</f>
        <v>31.109886909285841</v>
      </c>
      <c r="X38" s="92">
        <f>W38/C38</f>
        <v>30.780039773314154</v>
      </c>
      <c r="Y38" s="52">
        <f t="shared" si="25"/>
        <v>30.41890540071854</v>
      </c>
      <c r="Z38" s="52">
        <f t="shared" si="26"/>
        <v>30.744882524195802</v>
      </c>
      <c r="AA38" s="93"/>
      <c r="AB38" s="52">
        <f t="shared" si="1"/>
        <v>42.19171059424125</v>
      </c>
      <c r="AC38" s="91">
        <f>BMZ!$AA$15</f>
        <v>34.993137747672272</v>
      </c>
      <c r="AD38" s="92">
        <f>AC38/C38</f>
        <v>34.622117875488577</v>
      </c>
      <c r="AE38" s="52">
        <f t="shared" si="27"/>
        <v>34.01767442378798</v>
      </c>
      <c r="AF38" s="52">
        <f t="shared" si="28"/>
        <v>34.38221691833121</v>
      </c>
      <c r="AG38" s="91">
        <f>BMZ!$AA$16</f>
        <v>74.059912751677857</v>
      </c>
      <c r="AH38" s="92">
        <f>AG38/F38</f>
        <v>79.833094361297611</v>
      </c>
      <c r="AI38" s="52">
        <f t="shared" si="29"/>
        <v>79.674137683951727</v>
      </c>
      <c r="AJ38" s="52">
        <f t="shared" si="30"/>
        <v>73.912451128779267</v>
      </c>
      <c r="AK38" s="91">
        <f>BMZ!$AA$17</f>
        <v>28.633604945242119</v>
      </c>
      <c r="AL38" s="92">
        <f>AK38/C38</f>
        <v>28.330012951761944</v>
      </c>
      <c r="AM38" s="52">
        <f t="shared" si="31"/>
        <v>27.111278788628368</v>
      </c>
      <c r="AN38" s="52">
        <f t="shared" si="32"/>
        <v>27.401810500959424</v>
      </c>
      <c r="AO38" s="94">
        <f>BMZ!$AA$18</f>
        <v>54.19107193957651</v>
      </c>
      <c r="AP38" s="76">
        <f t="shared" si="33"/>
        <v>59.052671210382698</v>
      </c>
      <c r="AQ38" s="88">
        <f t="shared" si="34"/>
        <v>0.91767350788440849</v>
      </c>
      <c r="AR38" s="52">
        <f t="shared" si="2"/>
        <v>54.19107193957651</v>
      </c>
      <c r="AS38" s="52">
        <f t="shared" si="3"/>
        <v>54.19107193957651</v>
      </c>
      <c r="AT38" s="52">
        <f t="shared" si="35"/>
        <v>58.415420690514736</v>
      </c>
      <c r="AU38" s="52">
        <f t="shared" si="36"/>
        <v>0.92768435627094337</v>
      </c>
      <c r="AV38" s="52">
        <f t="shared" si="48"/>
        <v>54.19107193957651</v>
      </c>
      <c r="AW38" s="52"/>
      <c r="AX38" s="76"/>
      <c r="AY38" s="88"/>
      <c r="AZ38" s="91">
        <f>BMZ!$AA$20</f>
        <v>51.566324534498726</v>
      </c>
      <c r="BA38" s="92">
        <f>AZ38/D38</f>
        <v>52.317552866415276</v>
      </c>
      <c r="BB38" s="52">
        <f t="shared" si="37"/>
        <v>51.838299150395933</v>
      </c>
      <c r="BC38" s="52">
        <f t="shared" si="38"/>
        <v>51.093952427995205</v>
      </c>
      <c r="BD38" s="91">
        <f>BMZ!$AA$21</f>
        <v>31.437170407960462</v>
      </c>
      <c r="BE38" s="92">
        <f>BD38/C38</f>
        <v>31.103853200721613</v>
      </c>
      <c r="BF38" s="52">
        <f t="shared" si="39"/>
        <v>30.984580551666909</v>
      </c>
      <c r="BG38" s="52">
        <f t="shared" si="40"/>
        <v>31.316619601308169</v>
      </c>
      <c r="BH38" s="91">
        <f>BMZ!$AA$22</f>
        <v>20.701906651719398</v>
      </c>
      <c r="BI38" s="92">
        <f>BH38/C38</f>
        <v>20.482411652006473</v>
      </c>
      <c r="BJ38" s="52">
        <f t="shared" si="41"/>
        <v>20.409230592844072</v>
      </c>
      <c r="BK38" s="52">
        <f t="shared" si="42"/>
        <v>20.627941364760353</v>
      </c>
      <c r="BL38" s="91">
        <f>BMZ!$AA$23</f>
        <v>42.726745836144438</v>
      </c>
      <c r="BM38" s="92">
        <f>BL38/E38</f>
        <v>46.559855405051493</v>
      </c>
      <c r="BN38" s="52">
        <f t="shared" si="43"/>
        <v>45.524720335373296</v>
      </c>
      <c r="BO38" s="52">
        <f t="shared" si="44"/>
        <v>42.232570878735501</v>
      </c>
      <c r="BP38" s="91">
        <f>BMZ!$AA$25</f>
        <v>29.833423885667241</v>
      </c>
      <c r="BQ38" s="92">
        <f>BP38/D38</f>
        <v>30.26804305744853</v>
      </c>
      <c r="BR38" s="52">
        <f t="shared" si="45"/>
        <v>32.233053087786885</v>
      </c>
      <c r="BS38" s="52">
        <f t="shared" si="46"/>
        <v>31.770218314808432</v>
      </c>
      <c r="BT38" s="93"/>
      <c r="BU38" s="52">
        <f t="shared" si="47"/>
        <v>29.908174016878256</v>
      </c>
      <c r="BV38" s="91">
        <f>BMZ!$AA$27</f>
        <v>21.738490463215257</v>
      </c>
      <c r="BW38" s="95">
        <f>BV38/C38</f>
        <v>21.508004931700864</v>
      </c>
      <c r="BX38" s="51">
        <f t="shared" si="4"/>
        <v>20.266801064946279</v>
      </c>
      <c r="BY38" s="51">
        <f t="shared" si="5"/>
        <v>20.483985523959753</v>
      </c>
      <c r="BZ38" s="91">
        <f>BMZ!$AA$31</f>
        <v>70.859598748848057</v>
      </c>
      <c r="CA38" s="52">
        <f t="shared" si="6"/>
        <v>75.876657488941291</v>
      </c>
      <c r="CB38" s="52">
        <f t="shared" si="7"/>
        <v>71.67475662189446</v>
      </c>
      <c r="CC38" s="91">
        <f>BMZ!$AA$32</f>
        <v>42.997634171553571</v>
      </c>
      <c r="CD38" s="52">
        <f t="shared" si="8"/>
        <v>45.367430746495963</v>
      </c>
      <c r="CE38" s="91">
        <f>BMZ!$AA$33</f>
        <v>42.791382990266285</v>
      </c>
      <c r="CF38" s="92">
        <f>CE38/N38</f>
        <v>1.216153849294618</v>
      </c>
      <c r="CG38" s="52">
        <f t="shared" si="9"/>
        <v>43.278571299638983</v>
      </c>
      <c r="CH38" s="91">
        <f>BMZ!$AA$34</f>
        <v>33.964418272791981</v>
      </c>
      <c r="CI38" s="52">
        <f t="shared" si="10"/>
        <v>35.185830324909745</v>
      </c>
      <c r="CJ38" s="91">
        <f>BMZ!$AA$35</f>
        <v>34.461841735106141</v>
      </c>
      <c r="CK38" s="52">
        <f t="shared" si="11"/>
        <v>35.185830324909745</v>
      </c>
      <c r="CL38" s="91">
        <f>BMZ!$AA$37</f>
        <v>54.421284804325943</v>
      </c>
      <c r="CM38" s="92">
        <f>CL38/N38</f>
        <v>1.546681840439573</v>
      </c>
      <c r="CN38" s="52">
        <f t="shared" si="12"/>
        <v>54.186178700361005</v>
      </c>
      <c r="CO38" s="91">
        <f>BMZ!$AA$38</f>
        <v>81.329867806580154</v>
      </c>
      <c r="CP38" s="92">
        <f>CO38/N38</f>
        <v>2.3114380719616787</v>
      </c>
      <c r="CQ38" s="52">
        <f t="shared" si="13"/>
        <v>70.371660649819489</v>
      </c>
      <c r="CR38" s="91">
        <f>BMZ!$AA$39</f>
        <v>43.272528176996609</v>
      </c>
      <c r="CS38" s="89">
        <f>CR38/N38</f>
        <v>1.2298282512424299</v>
      </c>
      <c r="CT38" s="51">
        <f t="shared" si="14"/>
        <v>45.037862815884473</v>
      </c>
    </row>
    <row r="39" spans="1:98">
      <c r="A39" s="50">
        <v>1857</v>
      </c>
      <c r="B39" s="53">
        <f t="shared" si="15"/>
        <v>0.92412880782757023</v>
      </c>
      <c r="C39" s="86">
        <f>C41*($A39-$A38)/($A41-$A38) + C38*(1-($A39-$A38)/($A41-$A38))</f>
        <v>1.0155410700735272</v>
      </c>
      <c r="D39" s="86">
        <f>D41*($A39-$A38)/($A41-$A38) + D38*(1-($A39-$A38)/($A41-$A38))</f>
        <v>0.98467430350848639</v>
      </c>
      <c r="E39" s="53">
        <f t="shared" si="0"/>
        <v>0.88075571204231129</v>
      </c>
      <c r="F39" s="51">
        <f t="shared" si="16"/>
        <v>0.89161120860305221</v>
      </c>
      <c r="G39" s="96">
        <v>87</v>
      </c>
      <c r="H39" s="51">
        <f t="shared" si="17"/>
        <v>94.142720433657345</v>
      </c>
      <c r="I39" s="53">
        <f t="shared" si="18"/>
        <v>0.92412880782757023</v>
      </c>
      <c r="J39" s="97"/>
      <c r="K39" s="52"/>
      <c r="L39" s="52">
        <f t="shared" si="19"/>
        <v>35.388404105912166</v>
      </c>
      <c r="M39" s="88"/>
      <c r="N39" s="52">
        <f t="shared" si="20"/>
        <v>35.938377773912443</v>
      </c>
      <c r="O39" s="97"/>
      <c r="P39" s="52"/>
      <c r="Q39" s="52">
        <f t="shared" si="21"/>
        <v>24.80170155238778</v>
      </c>
      <c r="R39" s="52">
        <f t="shared" si="22"/>
        <v>25.187146534156145</v>
      </c>
      <c r="S39" s="97"/>
      <c r="T39" s="52">
        <f t="shared" si="23"/>
        <v>47.000468166753592</v>
      </c>
      <c r="U39" s="88"/>
      <c r="V39" s="52">
        <f t="shared" si="24"/>
        <v>46.280153256670879</v>
      </c>
      <c r="W39" s="97"/>
      <c r="X39" s="52"/>
      <c r="Y39" s="52">
        <f t="shared" si="25"/>
        <v>31.061350691508608</v>
      </c>
      <c r="Z39" s="52">
        <f t="shared" si="26"/>
        <v>31.544077319183746</v>
      </c>
      <c r="AB39" s="52">
        <f t="shared" si="1"/>
        <v>43.040542528703917</v>
      </c>
      <c r="AC39" s="97"/>
      <c r="AD39" s="52"/>
      <c r="AE39" s="52">
        <f t="shared" si="27"/>
        <v>34.531785735431178</v>
      </c>
      <c r="AF39" s="52">
        <f t="shared" si="28"/>
        <v>35.068446637309542</v>
      </c>
      <c r="AI39" s="52">
        <f t="shared" si="29"/>
        <v>80.700521489137543</v>
      </c>
      <c r="AJ39" s="52">
        <f t="shared" si="30"/>
        <v>71.953489499826517</v>
      </c>
      <c r="AK39" s="97"/>
      <c r="AL39" s="52"/>
      <c r="AM39" s="52">
        <f t="shared" si="31"/>
        <v>27.587143052652717</v>
      </c>
      <c r="AN39" s="52">
        <f t="shared" si="32"/>
        <v>28.015876775962411</v>
      </c>
      <c r="AO39" s="75">
        <f>('P - Cleaned rent revenue'!G42+'P - Cleaned rent revenue'!H42)/('P - interpolated population'!G42+'P - interpolated population'!H42)</f>
        <v>53.397012658924922</v>
      </c>
      <c r="AP39" s="76">
        <f t="shared" si="33"/>
        <v>60.626359759969112</v>
      </c>
      <c r="AQ39" s="88">
        <f t="shared" si="34"/>
        <v>0.88075571204231129</v>
      </c>
      <c r="AR39" s="52">
        <f t="shared" si="2"/>
        <v>53.397012658924922</v>
      </c>
      <c r="AS39" s="52">
        <f t="shared" si="3"/>
        <v>53.397012658924922</v>
      </c>
      <c r="AT39" s="52">
        <f t="shared" si="35"/>
        <v>59.888224983830838</v>
      </c>
      <c r="AU39" s="52">
        <f t="shared" si="36"/>
        <v>0.89161120860305221</v>
      </c>
      <c r="AV39" s="52">
        <f t="shared" si="48"/>
        <v>53.397012658924922</v>
      </c>
      <c r="AW39" s="52"/>
      <c r="AY39" s="88"/>
      <c r="AZ39" s="97"/>
      <c r="BA39" s="52"/>
      <c r="BB39" s="52">
        <f t="shared" si="37"/>
        <v>52.774559234146636</v>
      </c>
      <c r="BC39" s="52">
        <f t="shared" si="38"/>
        <v>51.9657523568507</v>
      </c>
      <c r="BD39" s="97"/>
      <c r="BE39" s="52"/>
      <c r="BF39" s="52">
        <f t="shared" si="39"/>
        <v>31.746728453050451</v>
      </c>
      <c r="BG39" s="52">
        <f t="shared" si="40"/>
        <v>32.240106584544549</v>
      </c>
      <c r="BH39" s="97"/>
      <c r="BI39" s="52"/>
      <c r="BJ39" s="52">
        <f t="shared" si="41"/>
        <v>20.56493165996433</v>
      </c>
      <c r="BK39" s="52">
        <f t="shared" si="42"/>
        <v>20.884532703949134</v>
      </c>
      <c r="BL39" s="97"/>
      <c r="BM39" s="52"/>
      <c r="BN39" s="52">
        <f t="shared" si="43"/>
        <v>46.240474338396396</v>
      </c>
      <c r="BO39" s="52">
        <f t="shared" si="44"/>
        <v>41.228525211236033</v>
      </c>
      <c r="BP39" s="97"/>
      <c r="BQ39" s="52"/>
      <c r="BR39" s="52">
        <f t="shared" si="45"/>
        <v>32.84805121661568</v>
      </c>
      <c r="BS39" s="52">
        <f t="shared" si="46"/>
        <v>32.344631953332133</v>
      </c>
      <c r="BU39" s="52">
        <f t="shared" si="47"/>
        <v>30.523415513709658</v>
      </c>
      <c r="BV39" s="97"/>
      <c r="BX39" s="51">
        <f t="shared" si="4"/>
        <v>20.923734398031488</v>
      </c>
      <c r="BY39" s="51">
        <f t="shared" si="5"/>
        <v>21.248911620511169</v>
      </c>
      <c r="CA39" s="52">
        <f t="shared" si="6"/>
        <v>76.946401428939183</v>
      </c>
      <c r="CB39" s="52">
        <f t="shared" si="7"/>
        <v>71.108386219147206</v>
      </c>
      <c r="CD39" s="52">
        <f t="shared" si="8"/>
        <v>46.280153256670879</v>
      </c>
      <c r="CG39" s="52">
        <f t="shared" si="9"/>
        <v>44.204204661912307</v>
      </c>
      <c r="CI39" s="52">
        <f t="shared" si="10"/>
        <v>35.938377773912443</v>
      </c>
      <c r="CK39" s="52">
        <f t="shared" si="11"/>
        <v>35.938377773912443</v>
      </c>
      <c r="CM39" s="92"/>
      <c r="CN39" s="52">
        <f t="shared" si="12"/>
        <v>55.345101771825163</v>
      </c>
      <c r="CQ39" s="52">
        <f t="shared" si="13"/>
        <v>71.876755547824885</v>
      </c>
      <c r="CT39" s="51">
        <f t="shared" si="14"/>
        <v>46.001123550607929</v>
      </c>
    </row>
    <row r="40" spans="1:98">
      <c r="A40" s="50">
        <v>1858</v>
      </c>
      <c r="B40" s="53">
        <f t="shared" si="15"/>
        <v>0.93055363494425647</v>
      </c>
      <c r="C40" s="86">
        <f>C41*($A40-$A38)/($A41-$A38) + C38*(1-($A40-$A38)/($A41-$A38))</f>
        <v>1.0203658727737532</v>
      </c>
      <c r="D40" s="86">
        <f>D41*($A40-$A38)/($A41-$A38) + D38*(1-($A40-$A38)/($A41-$A38))</f>
        <v>0.98370761830013986</v>
      </c>
      <c r="E40" s="53">
        <f t="shared" si="0"/>
        <v>0.87590501694635481</v>
      </c>
      <c r="F40" s="51">
        <f t="shared" si="16"/>
        <v>0.88794297807656231</v>
      </c>
      <c r="G40" s="74">
        <v>89</v>
      </c>
      <c r="H40" s="51">
        <f t="shared" si="17"/>
        <v>95.641988444149618</v>
      </c>
      <c r="I40" s="53">
        <f t="shared" si="18"/>
        <v>0.93055363494425647</v>
      </c>
      <c r="L40" s="52">
        <f t="shared" si="19"/>
        <v>35.973559088894689</v>
      </c>
      <c r="M40" s="88"/>
      <c r="N40" s="52">
        <f t="shared" si="20"/>
        <v>36.706192016518216</v>
      </c>
      <c r="Q40" s="52">
        <f t="shared" si="21"/>
        <v>25.488114916296862</v>
      </c>
      <c r="R40" s="52">
        <f t="shared" si="22"/>
        <v>26.007202621924964</v>
      </c>
      <c r="T40" s="52">
        <f t="shared" si="23"/>
        <v>47.993114977705112</v>
      </c>
      <c r="V40" s="52">
        <f t="shared" si="24"/>
        <v>47.211192829523064</v>
      </c>
      <c r="Y40" s="52">
        <f t="shared" si="25"/>
        <v>31.717364384784602</v>
      </c>
      <c r="Z40" s="52">
        <f t="shared" si="26"/>
        <v>32.3633161925639</v>
      </c>
      <c r="AB40" s="52">
        <f t="shared" si="1"/>
        <v>43.906409331456452</v>
      </c>
      <c r="AE40" s="52">
        <f t="shared" si="27"/>
        <v>35.053666844546918</v>
      </c>
      <c r="AF40" s="52">
        <f t="shared" si="28"/>
        <v>35.767565363756489</v>
      </c>
      <c r="AI40" s="52">
        <f t="shared" si="29"/>
        <v>81.74012744828913</v>
      </c>
      <c r="AJ40" s="52">
        <f t="shared" si="30"/>
        <v>72.5805721947916</v>
      </c>
      <c r="AM40" s="52">
        <f t="shared" si="31"/>
        <v>28.071359810837919</v>
      </c>
      <c r="AN40" s="52">
        <f t="shared" si="32"/>
        <v>28.643057553331694</v>
      </c>
      <c r="AO40" s="75">
        <f>('P - Cleaned rent revenue'!G43+'P - Cleaned rent revenue'!H43)/('P - interpolated population'!G43+'P - interpolated population'!H43)</f>
        <v>54.518067253386725</v>
      </c>
      <c r="AP40" s="76">
        <f t="shared" si="33"/>
        <v>62.241985373541603</v>
      </c>
      <c r="AQ40" s="88">
        <f t="shared" si="34"/>
        <v>0.87590501694635481</v>
      </c>
      <c r="AR40" s="52">
        <f t="shared" si="2"/>
        <v>54.518067253386725</v>
      </c>
      <c r="AS40" s="52">
        <f t="shared" si="3"/>
        <v>54.518067253386725</v>
      </c>
      <c r="AT40" s="52">
        <f t="shared" si="35"/>
        <v>61.398162494040179</v>
      </c>
      <c r="AU40" s="52">
        <f t="shared" si="36"/>
        <v>0.88794297807656231</v>
      </c>
      <c r="AV40" s="52">
        <f t="shared" si="48"/>
        <v>54.518067253386725</v>
      </c>
      <c r="AW40" s="52"/>
      <c r="AY40" s="88"/>
      <c r="BB40" s="52">
        <f t="shared" si="37"/>
        <v>53.727729265924026</v>
      </c>
      <c r="BC40" s="52">
        <f t="shared" si="38"/>
        <v>52.852376592856842</v>
      </c>
      <c r="BF40" s="52">
        <f t="shared" si="39"/>
        <v>32.527623402586372</v>
      </c>
      <c r="BG40" s="52">
        <f t="shared" si="40"/>
        <v>33.190076842436007</v>
      </c>
      <c r="BJ40" s="52">
        <f t="shared" si="41"/>
        <v>20.721820563254699</v>
      </c>
      <c r="BK40" s="52">
        <f t="shared" si="42"/>
        <v>21.143838524486487</v>
      </c>
      <c r="BN40" s="52">
        <f t="shared" si="43"/>
        <v>46.96748165146883</v>
      </c>
      <c r="BO40" s="52">
        <f t="shared" si="44"/>
        <v>41.704445530361532</v>
      </c>
      <c r="BR40" s="52">
        <f t="shared" si="45"/>
        <v>33.474783347105223</v>
      </c>
      <c r="BS40" s="52">
        <f t="shared" si="46"/>
        <v>32.929399399494066</v>
      </c>
      <c r="BU40" s="52">
        <f t="shared" si="47"/>
        <v>31.150610014736053</v>
      </c>
      <c r="BX40" s="51">
        <f t="shared" si="4"/>
        <v>21.601961738135142</v>
      </c>
      <c r="BY40" s="51">
        <f t="shared" si="5"/>
        <v>22.041904542557486</v>
      </c>
      <c r="CA40" s="52">
        <f t="shared" si="6"/>
        <v>78.031227109949839</v>
      </c>
      <c r="CB40" s="52">
        <f t="shared" si="7"/>
        <v>72.612242026324637</v>
      </c>
      <c r="CD40" s="52">
        <f t="shared" si="8"/>
        <v>47.211192829523064</v>
      </c>
      <c r="CG40" s="52">
        <f t="shared" si="9"/>
        <v>45.148616180317404</v>
      </c>
      <c r="CI40" s="52">
        <f t="shared" si="10"/>
        <v>36.706192016518216</v>
      </c>
      <c r="CK40" s="52">
        <f t="shared" si="11"/>
        <v>36.706192016518216</v>
      </c>
      <c r="CM40" s="92"/>
      <c r="CN40" s="52">
        <f t="shared" si="12"/>
        <v>56.527535705438055</v>
      </c>
      <c r="CQ40" s="52">
        <f t="shared" si="13"/>
        <v>73.412384033036432</v>
      </c>
      <c r="CT40" s="51">
        <f t="shared" si="14"/>
        <v>46.98392578114332</v>
      </c>
    </row>
    <row r="41" spans="1:98" s="89" customFormat="1">
      <c r="A41" s="89">
        <v>1859</v>
      </c>
      <c r="B41" s="90">
        <f t="shared" si="15"/>
        <v>0.99692841280082256</v>
      </c>
      <c r="C41" s="90">
        <f>M41</f>
        <v>1.025190675473979</v>
      </c>
      <c r="D41" s="90">
        <f>U41</f>
        <v>0.98274093309179322</v>
      </c>
      <c r="E41" s="90">
        <f t="shared" si="0"/>
        <v>0.92714644036554061</v>
      </c>
      <c r="F41" s="51">
        <f t="shared" si="16"/>
        <v>0.94120540130028008</v>
      </c>
      <c r="G41" s="91">
        <f>BMZ!$AB$8</f>
        <v>96.866681838560524</v>
      </c>
      <c r="H41" s="51">
        <f t="shared" si="17"/>
        <v>97.165133017342967</v>
      </c>
      <c r="I41" s="53">
        <f t="shared" si="18"/>
        <v>0.99692841280082256</v>
      </c>
      <c r="J41" s="91">
        <f>BMZ!$AB$10</f>
        <v>37.489572175666311</v>
      </c>
      <c r="K41" s="92"/>
      <c r="L41" s="52">
        <f t="shared" si="19"/>
        <v>36.568389737190756</v>
      </c>
      <c r="M41" s="88">
        <f>J41/L41</f>
        <v>1.025190675473979</v>
      </c>
      <c r="N41" s="52">
        <f t="shared" si="20"/>
        <v>37.489572175666311</v>
      </c>
      <c r="O41" s="91">
        <f>BMZ!$AB$12</f>
        <v>26.36490013794214</v>
      </c>
      <c r="P41" s="92">
        <f>O41/C41</f>
        <v>25.717069778997736</v>
      </c>
      <c r="Q41" s="52">
        <f t="shared" si="21"/>
        <v>26.193525497197601</v>
      </c>
      <c r="R41" s="52">
        <f t="shared" si="22"/>
        <v>26.8533580975169</v>
      </c>
      <c r="S41" s="91">
        <f>BMZ!$AB$13</f>
        <v>48.160916054014002</v>
      </c>
      <c r="T41" s="52">
        <f t="shared" si="23"/>
        <v>49.006726424323588</v>
      </c>
      <c r="U41" s="88">
        <f>S41/T41</f>
        <v>0.98274093309179322</v>
      </c>
      <c r="V41" s="52">
        <f t="shared" si="24"/>
        <v>48.160916054014002</v>
      </c>
      <c r="W41" s="91">
        <f>BMZ!$AB$14</f>
        <v>32.7736952924609</v>
      </c>
      <c r="X41" s="92">
        <f>W41/C41</f>
        <v>31.968389955662204</v>
      </c>
      <c r="Y41" s="52">
        <f t="shared" si="25"/>
        <v>32.387233044318819</v>
      </c>
      <c r="Z41" s="52">
        <f t="shared" si="26"/>
        <v>33.203089321438384</v>
      </c>
      <c r="AA41" s="93"/>
      <c r="AB41" s="52">
        <f t="shared" si="1"/>
        <v>44.789651930233028</v>
      </c>
      <c r="AC41" s="91">
        <f>BMZ!$AB$15</f>
        <v>35.816365177417694</v>
      </c>
      <c r="AD41" s="92">
        <f>AC41/C41</f>
        <v>34.936296275674401</v>
      </c>
      <c r="AE41" s="52">
        <f t="shared" si="27"/>
        <v>35.583435176586441</v>
      </c>
      <c r="AF41" s="52">
        <f t="shared" si="28"/>
        <v>36.479805944369197</v>
      </c>
      <c r="AG41" s="93"/>
      <c r="AH41" s="98"/>
      <c r="AI41" s="52">
        <f t="shared" si="29"/>
        <v>82.793125892772437</v>
      </c>
      <c r="AJ41" s="52">
        <f t="shared" si="30"/>
        <v>77.92533728081149</v>
      </c>
      <c r="AK41" s="91">
        <f>BMZ!$AB$17</f>
        <v>28.018289653730239</v>
      </c>
      <c r="AL41" s="92">
        <f>AK41/C41</f>
        <v>27.32983270724392</v>
      </c>
      <c r="AM41" s="52">
        <f t="shared" si="31"/>
        <v>28.564075668348487</v>
      </c>
      <c r="AN41" s="52">
        <f t="shared" si="32"/>
        <v>29.283624028724034</v>
      </c>
      <c r="AO41" s="94">
        <f>BMZ!$AB$18</f>
        <v>59.245274673614894</v>
      </c>
      <c r="AP41" s="76">
        <f t="shared" si="33"/>
        <v>63.900665627596659</v>
      </c>
      <c r="AQ41" s="88">
        <f t="shared" si="34"/>
        <v>0.92714644036554061</v>
      </c>
      <c r="AR41" s="52">
        <f t="shared" si="2"/>
        <v>59.245274673614894</v>
      </c>
      <c r="AS41" s="52">
        <f t="shared" si="3"/>
        <v>59.245274673614894</v>
      </c>
      <c r="AT41" s="52">
        <f t="shared" si="35"/>
        <v>62.946169445869351</v>
      </c>
      <c r="AU41" s="52">
        <f t="shared" si="36"/>
        <v>0.94120540130028008</v>
      </c>
      <c r="AV41" s="52">
        <f t="shared" si="48"/>
        <v>59.245274673614894</v>
      </c>
      <c r="AW41" s="52"/>
      <c r="AX41" s="76"/>
      <c r="AY41" s="88"/>
      <c r="AZ41" s="91">
        <f>BMZ!$AB$20</f>
        <v>53.382551827155474</v>
      </c>
      <c r="BA41" s="92">
        <f>AZ41/D41</f>
        <v>54.320065471587782</v>
      </c>
      <c r="BB41" s="52">
        <f t="shared" si="37"/>
        <v>54.698114659092631</v>
      </c>
      <c r="BC41" s="52">
        <f t="shared" si="38"/>
        <v>53.754076238438586</v>
      </c>
      <c r="BD41" s="91">
        <f>BMZ!$AB$21</f>
        <v>34.002799275070466</v>
      </c>
      <c r="BE41" s="92">
        <f>BD41/C41</f>
        <v>33.167292766635697</v>
      </c>
      <c r="BF41" s="52">
        <f t="shared" si="39"/>
        <v>33.327726533623974</v>
      </c>
      <c r="BG41" s="52">
        <f t="shared" si="40"/>
        <v>34.167274477018012</v>
      </c>
      <c r="BH41" s="91">
        <f>BMZ!$AB$22</f>
        <v>21.391738287977883</v>
      </c>
      <c r="BI41" s="92">
        <f>BH41/C41</f>
        <v>20.866106959164242</v>
      </c>
      <c r="BJ41" s="52">
        <f t="shared" si="41"/>
        <v>20.879906364661856</v>
      </c>
      <c r="BK41" s="52">
        <f t="shared" si="42"/>
        <v>21.405885309821123</v>
      </c>
      <c r="BL41" s="91">
        <f>BMZ!$AB$23</f>
        <v>43.26789367663298</v>
      </c>
      <c r="BM41" s="92">
        <f>BL41/E41</f>
        <v>46.66780973626345</v>
      </c>
      <c r="BN41" s="52">
        <f t="shared" si="43"/>
        <v>47.705919202678388</v>
      </c>
      <c r="BO41" s="52">
        <f t="shared" si="44"/>
        <v>44.901068827555648</v>
      </c>
      <c r="BP41" s="91">
        <f>BMZ!$AB$25</f>
        <v>35.829933553127496</v>
      </c>
      <c r="BQ41" s="92">
        <f>BP41/D41</f>
        <v>36.45918506762839</v>
      </c>
      <c r="BR41" s="52">
        <f t="shared" si="45"/>
        <v>34.113473360904109</v>
      </c>
      <c r="BS41" s="52">
        <f t="shared" si="46"/>
        <v>33.524706641696937</v>
      </c>
      <c r="BT41" s="93"/>
      <c r="BU41" s="52">
        <f t="shared" si="47"/>
        <v>31.789981295475602</v>
      </c>
      <c r="BV41" s="91">
        <f>BMZ!$AB$27</f>
        <v>21.41067737752984</v>
      </c>
      <c r="BW41" s="95">
        <f>BV41/C41</f>
        <v>20.884580683130956</v>
      </c>
      <c r="BX41" s="51">
        <f t="shared" si="4"/>
        <v>22.302173314709862</v>
      </c>
      <c r="BY41" s="51">
        <f t="shared" si="5"/>
        <v>22.863980125045153</v>
      </c>
      <c r="BZ41" s="91">
        <f>BMZ!$AB$31</f>
        <v>72.872255085627259</v>
      </c>
      <c r="CA41" s="52">
        <f t="shared" si="6"/>
        <v>79.131347161279621</v>
      </c>
      <c r="CB41" s="52">
        <f t="shared" si="7"/>
        <v>78.88828832828537</v>
      </c>
      <c r="CC41" s="91">
        <f>BMZ!$AB$32</f>
        <v>44.508463531109783</v>
      </c>
      <c r="CD41" s="52">
        <f t="shared" si="8"/>
        <v>48.160916054014002</v>
      </c>
      <c r="CE41" s="91">
        <f>BMZ!$AB$33</f>
        <v>46.813926798785936</v>
      </c>
      <c r="CF41" s="92">
        <f>CE41/N41</f>
        <v>1.2487186191250235</v>
      </c>
      <c r="CG41" s="52">
        <f t="shared" si="9"/>
        <v>46.112173776069561</v>
      </c>
      <c r="CH41" s="91">
        <f>BMZ!$AB$34</f>
        <v>37.683911909294956</v>
      </c>
      <c r="CI41" s="52">
        <f t="shared" si="10"/>
        <v>37.489572175666311</v>
      </c>
      <c r="CJ41" s="91">
        <f>BMZ!$AB$35</f>
        <v>37.079258917348199</v>
      </c>
      <c r="CK41" s="52">
        <f t="shared" si="11"/>
        <v>37.489572175666311</v>
      </c>
      <c r="CL41" s="91">
        <f>BMZ!$AB$37</f>
        <v>57.183331000588929</v>
      </c>
      <c r="CM41" s="92">
        <f>CL41/N41</f>
        <v>1.5253129785702229</v>
      </c>
      <c r="CN41" s="52">
        <f t="shared" si="12"/>
        <v>57.733941150526121</v>
      </c>
      <c r="CO41" s="91">
        <f>BMZ!$AB$38</f>
        <v>74.405196328103997</v>
      </c>
      <c r="CP41" s="92">
        <f>CO41/N41</f>
        <v>1.9846904621760084</v>
      </c>
      <c r="CQ41" s="52">
        <f t="shared" si="13"/>
        <v>74.979144351332621</v>
      </c>
      <c r="CR41" s="91">
        <f>BMZ!$AB$39</f>
        <v>49.865795404919773</v>
      </c>
      <c r="CS41" s="89">
        <f>CR41/N41</f>
        <v>1.33012441889872</v>
      </c>
      <c r="CT41" s="51">
        <f t="shared" si="14"/>
        <v>47.986652384852881</v>
      </c>
    </row>
    <row r="42" spans="1:98">
      <c r="A42" s="50">
        <v>1860</v>
      </c>
      <c r="B42" s="53">
        <f t="shared" si="15"/>
        <v>0.98265129743262869</v>
      </c>
      <c r="C42" s="87">
        <f>D41+0.03</f>
        <v>1.0127409330917931</v>
      </c>
      <c r="D42" s="87">
        <f t="shared" ref="D42:D47" si="51">I42</f>
        <v>0.98265129743262869</v>
      </c>
      <c r="E42" s="53">
        <f t="shared" si="0"/>
        <v>0.92375113379718943</v>
      </c>
      <c r="F42" s="51">
        <f t="shared" si="16"/>
        <v>0.93907239084222127</v>
      </c>
      <c r="G42" s="96">
        <v>97</v>
      </c>
      <c r="H42" s="51">
        <f t="shared" si="17"/>
        <v>98.712534398958951</v>
      </c>
      <c r="I42" s="53">
        <f t="shared" si="18"/>
        <v>0.98265129743262869</v>
      </c>
      <c r="J42" s="97"/>
      <c r="K42" s="52"/>
      <c r="L42" s="52">
        <f t="shared" si="19"/>
        <v>37.173056040037373</v>
      </c>
      <c r="M42" s="88"/>
      <c r="N42" s="52">
        <f t="shared" si="20"/>
        <v>37.646675459860965</v>
      </c>
      <c r="O42" s="97"/>
      <c r="P42" s="52"/>
      <c r="Q42" s="52">
        <f t="shared" si="21"/>
        <v>26.918459063194756</v>
      </c>
      <c r="R42" s="52">
        <f t="shared" si="22"/>
        <v>27.261425349053095</v>
      </c>
      <c r="S42" s="97"/>
      <c r="T42" s="52">
        <f t="shared" si="23"/>
        <v>50.041745278341921</v>
      </c>
      <c r="U42" s="88"/>
      <c r="V42" s="52">
        <f t="shared" si="24"/>
        <v>49.173585923555812</v>
      </c>
      <c r="W42" s="97"/>
      <c r="X42" s="52"/>
      <c r="Y42" s="52">
        <f t="shared" si="25"/>
        <v>33.071249286091657</v>
      </c>
      <c r="Z42" s="52">
        <f t="shared" si="26"/>
        <v>33.492607860507761</v>
      </c>
      <c r="AB42" s="52">
        <f t="shared" si="1"/>
        <v>45.731434908906905</v>
      </c>
      <c r="AC42" s="97"/>
      <c r="AD42" s="52"/>
      <c r="AE42" s="52">
        <f t="shared" si="27"/>
        <v>36.121209931659436</v>
      </c>
      <c r="AF42" s="52">
        <f t="shared" si="28"/>
        <v>36.581427850593322</v>
      </c>
      <c r="AI42" s="52">
        <f t="shared" si="29"/>
        <v>83.859689348208093</v>
      </c>
      <c r="AJ42" s="52">
        <f t="shared" si="30"/>
        <v>78.750318971507724</v>
      </c>
      <c r="AK42" s="97"/>
      <c r="AL42" s="52"/>
      <c r="AM42" s="52">
        <f t="shared" si="31"/>
        <v>29.065439803601144</v>
      </c>
      <c r="AN42" s="52">
        <f t="shared" si="32"/>
        <v>29.435760627422368</v>
      </c>
      <c r="AO42" s="75">
        <f>('P - Cleaned rent revenue'!G45+'P - Cleaned rent revenue'!H45)/('P - interpolated population'!G45+'P - interpolated population'!H45)</f>
        <v>60.601351736017939</v>
      </c>
      <c r="AP42" s="76">
        <f t="shared" si="33"/>
        <v>65.603547880811618</v>
      </c>
      <c r="AQ42" s="88">
        <f t="shared" si="34"/>
        <v>0.92375113379718943</v>
      </c>
      <c r="AR42" s="52">
        <f t="shared" si="2"/>
        <v>60.601351736017939</v>
      </c>
      <c r="AS42" s="52">
        <f t="shared" si="3"/>
        <v>60.601351736017939</v>
      </c>
      <c r="AT42" s="52">
        <f t="shared" si="35"/>
        <v>64.533205668698983</v>
      </c>
      <c r="AU42" s="52">
        <f t="shared" si="36"/>
        <v>0.93907239084222127</v>
      </c>
      <c r="AV42" s="52">
        <f t="shared" si="48"/>
        <v>60.601351736017939</v>
      </c>
      <c r="AW42" s="52"/>
      <c r="AY42" s="88"/>
      <c r="AZ42" s="97"/>
      <c r="BA42" s="52"/>
      <c r="BB42" s="52">
        <f t="shared" si="37"/>
        <v>55.686026343138238</v>
      </c>
      <c r="BC42" s="52">
        <f t="shared" si="38"/>
        <v>54.719946034952329</v>
      </c>
      <c r="BD42" s="97"/>
      <c r="BE42" s="52"/>
      <c r="BF42" s="52">
        <f t="shared" si="39"/>
        <v>34.147510322309778</v>
      </c>
      <c r="BG42" s="52">
        <f t="shared" si="40"/>
        <v>34.582581466577643</v>
      </c>
      <c r="BH42" s="97"/>
      <c r="BI42" s="52"/>
      <c r="BJ42" s="52">
        <f t="shared" si="41"/>
        <v>21.039198195265644</v>
      </c>
      <c r="BK42" s="52">
        <f t="shared" si="42"/>
        <v>21.307257211776498</v>
      </c>
      <c r="BL42" s="97"/>
      <c r="BM42" s="52"/>
      <c r="BN42" s="52">
        <f t="shared" si="43"/>
        <v>48.455966701831983</v>
      </c>
      <c r="BO42" s="52">
        <f t="shared" si="44"/>
        <v>45.503660501260427</v>
      </c>
      <c r="BP42" s="97"/>
      <c r="BQ42" s="52"/>
      <c r="BR42" s="52">
        <f t="shared" si="45"/>
        <v>34.764349411263609</v>
      </c>
      <c r="BS42" s="52">
        <f t="shared" si="46"/>
        <v>34.161233053379426</v>
      </c>
      <c r="BU42" s="52">
        <f t="shared" si="47"/>
        <v>31.897671605460818</v>
      </c>
      <c r="BV42" s="97"/>
      <c r="BX42" s="51">
        <f t="shared" si="4"/>
        <v>23.025081730484313</v>
      </c>
      <c r="BY42" s="51">
        <f t="shared" si="5"/>
        <v>23.318442756245481</v>
      </c>
      <c r="CA42" s="52">
        <f t="shared" si="6"/>
        <v>80.246977209980514</v>
      </c>
      <c r="CB42" s="52">
        <f t="shared" si="7"/>
        <v>78.854796270433937</v>
      </c>
      <c r="CD42" s="52">
        <f t="shared" si="8"/>
        <v>49.173585923555812</v>
      </c>
      <c r="CG42" s="52">
        <f t="shared" si="9"/>
        <v>46.305410815628989</v>
      </c>
      <c r="CI42" s="52">
        <f t="shared" si="10"/>
        <v>37.646675459860965</v>
      </c>
      <c r="CK42" s="52">
        <f t="shared" si="11"/>
        <v>37.646675459860965</v>
      </c>
      <c r="CM42" s="92"/>
      <c r="CN42" s="52">
        <f t="shared" si="12"/>
        <v>57.975880208185885</v>
      </c>
      <c r="CQ42" s="52">
        <f t="shared" si="13"/>
        <v>75.293350919721931</v>
      </c>
      <c r="CT42" s="51">
        <f t="shared" si="14"/>
        <v>48.187744588622039</v>
      </c>
    </row>
    <row r="43" spans="1:98">
      <c r="A43" s="50">
        <v>1861</v>
      </c>
      <c r="B43" s="53">
        <f t="shared" si="15"/>
        <v>0.98719066376377074</v>
      </c>
      <c r="C43" s="87">
        <f>D42+0.03</f>
        <v>1.0126512974326287</v>
      </c>
      <c r="D43" s="87">
        <f t="shared" si="51"/>
        <v>0.98719066376377074</v>
      </c>
      <c r="E43" s="53">
        <f t="shared" si="0"/>
        <v>0.9407270899957767</v>
      </c>
      <c r="F43" s="51">
        <f t="shared" si="16"/>
        <v>0.95766970830687559</v>
      </c>
      <c r="G43" s="74">
        <v>99</v>
      </c>
      <c r="H43" s="51">
        <f t="shared" si="17"/>
        <v>100.28457889031471</v>
      </c>
      <c r="I43" s="53">
        <f t="shared" si="18"/>
        <v>0.98719066376377074</v>
      </c>
      <c r="L43" s="52">
        <f t="shared" si="19"/>
        <v>37.787720632128504</v>
      </c>
      <c r="N43" s="52">
        <f t="shared" si="20"/>
        <v>38.26578432514664</v>
      </c>
      <c r="Q43" s="52">
        <f t="shared" si="21"/>
        <v>27.663455933582366</v>
      </c>
      <c r="R43" s="52">
        <f t="shared" si="22"/>
        <v>28.013434542612533</v>
      </c>
      <c r="T43" s="52">
        <f t="shared" si="23"/>
        <v>51.098623662803035</v>
      </c>
      <c r="V43" s="52">
        <f t="shared" si="24"/>
        <v>50.444084211097653</v>
      </c>
      <c r="Y43" s="52">
        <f t="shared" si="25"/>
        <v>33.769711906113876</v>
      </c>
      <c r="Z43" s="52">
        <f t="shared" si="26"/>
        <v>34.196942575652308</v>
      </c>
      <c r="AB43" s="52">
        <f t="shared" si="1"/>
        <v>46.912998316320817</v>
      </c>
      <c r="AE43" s="52">
        <f t="shared" si="27"/>
        <v>36.667112111354562</v>
      </c>
      <c r="AF43" s="52">
        <f t="shared" si="28"/>
        <v>37.130998652670854</v>
      </c>
      <c r="AI43" s="52">
        <f t="shared" si="29"/>
        <v>84.939992562738539</v>
      </c>
      <c r="AJ43" s="52">
        <f t="shared" si="30"/>
        <v>81.344457901146001</v>
      </c>
      <c r="AM43" s="52">
        <f t="shared" si="31"/>
        <v>29.57560401343126</v>
      </c>
      <c r="AN43" s="52">
        <f t="shared" si="32"/>
        <v>29.949773776554828</v>
      </c>
      <c r="AO43" s="75">
        <f>('P - Cleaned rent revenue'!G46+'P - Cleaned rent revenue'!H46)/('P - interpolated population'!G46+'P - interpolated population'!H46)</f>
        <v>63.359672290942257</v>
      </c>
      <c r="AP43" s="76">
        <f t="shared" si="33"/>
        <v>67.351810067706992</v>
      </c>
      <c r="AQ43" s="88">
        <f t="shared" si="34"/>
        <v>0.9407270899957767</v>
      </c>
      <c r="AR43" s="52">
        <f t="shared" si="2"/>
        <v>63.359672290942257</v>
      </c>
      <c r="AS43" s="52">
        <f t="shared" si="3"/>
        <v>63.359672290942257</v>
      </c>
      <c r="AT43" s="52">
        <f t="shared" si="35"/>
        <v>66.160255191698397</v>
      </c>
      <c r="AU43" s="52">
        <f t="shared" si="36"/>
        <v>0.95766970830687559</v>
      </c>
      <c r="AV43" s="52">
        <f t="shared" si="48"/>
        <v>63.359672290942257</v>
      </c>
      <c r="AW43" s="52"/>
      <c r="AY43" s="88"/>
      <c r="BB43" s="52">
        <f t="shared" si="37"/>
        <v>56.691780863295406</v>
      </c>
      <c r="BC43" s="52">
        <f t="shared" si="38"/>
        <v>55.965596780386825</v>
      </c>
      <c r="BF43" s="52">
        <f t="shared" si="39"/>
        <v>34.987458866593727</v>
      </c>
      <c r="BG43" s="52">
        <f t="shared" si="40"/>
        <v>35.430095615126866</v>
      </c>
      <c r="BJ43" s="52">
        <f t="shared" si="41"/>
        <v>21.199705255806474</v>
      </c>
      <c r="BK43" s="52">
        <f t="shared" si="42"/>
        <v>21.467909032481746</v>
      </c>
      <c r="BN43" s="52">
        <f t="shared" si="43"/>
        <v>49.217806684190784</v>
      </c>
      <c r="BO43" s="52">
        <f t="shared" si="44"/>
        <v>47.134402570753181</v>
      </c>
      <c r="BR43" s="52">
        <f t="shared" si="45"/>
        <v>35.427644004538692</v>
      </c>
      <c r="BS43" s="52">
        <f t="shared" si="46"/>
        <v>34.973839400427124</v>
      </c>
      <c r="BU43" s="52">
        <f t="shared" si="47"/>
        <v>32.396309267097166</v>
      </c>
      <c r="BX43" s="51">
        <f t="shared" si="4"/>
        <v>23.771422686676381</v>
      </c>
      <c r="BY43" s="51">
        <f t="shared" si="5"/>
        <v>24.07216202548226</v>
      </c>
      <c r="CA43" s="52">
        <f t="shared" si="6"/>
        <v>81.378335923113553</v>
      </c>
      <c r="CB43" s="52">
        <f t="shared" si="7"/>
        <v>80.335933455929577</v>
      </c>
      <c r="CD43" s="52">
        <f t="shared" si="8"/>
        <v>50.444084211097653</v>
      </c>
      <c r="CG43" s="52">
        <f t="shared" si="9"/>
        <v>47.066914719930367</v>
      </c>
      <c r="CI43" s="52">
        <f t="shared" si="10"/>
        <v>38.26578432514664</v>
      </c>
      <c r="CK43" s="52">
        <f t="shared" si="11"/>
        <v>38.26578432514664</v>
      </c>
      <c r="CN43" s="52">
        <f t="shared" si="12"/>
        <v>58.929307860725828</v>
      </c>
      <c r="CQ43" s="52">
        <f t="shared" si="13"/>
        <v>76.531568650293281</v>
      </c>
      <c r="CT43" s="51">
        <f t="shared" si="14"/>
        <v>48.980203936187699</v>
      </c>
    </row>
    <row r="44" spans="1:98">
      <c r="A44" s="50">
        <v>1862</v>
      </c>
      <c r="B44" s="53">
        <f t="shared" si="15"/>
        <v>1.0109768634199903</v>
      </c>
      <c r="C44" s="87">
        <f>D43+0.03</f>
        <v>1.0171906637637707</v>
      </c>
      <c r="D44" s="87">
        <f t="shared" si="51"/>
        <v>1.0109768634199903</v>
      </c>
      <c r="E44" s="53">
        <f t="shared" ref="E44:E75" si="52">AQ44</f>
        <v>0.96833212819876402</v>
      </c>
      <c r="F44" s="51">
        <f t="shared" si="16"/>
        <v>0.98715296406066833</v>
      </c>
      <c r="G44" s="74">
        <v>103</v>
      </c>
      <c r="H44" s="51">
        <f t="shared" si="17"/>
        <v>101.88165894476133</v>
      </c>
      <c r="I44" s="53">
        <f t="shared" si="18"/>
        <v>1.0109768634199903</v>
      </c>
      <c r="L44" s="52">
        <f t="shared" si="19"/>
        <v>38.41254883735823</v>
      </c>
      <c r="N44" s="52">
        <f t="shared" si="20"/>
        <v>39.072886048730673</v>
      </c>
      <c r="Q44" s="52">
        <f t="shared" si="21"/>
        <v>28.429071381563311</v>
      </c>
      <c r="R44" s="52">
        <f t="shared" si="22"/>
        <v>28.917785988800002</v>
      </c>
      <c r="T44" s="52">
        <f t="shared" si="23"/>
        <v>52.177823249558912</v>
      </c>
      <c r="V44" s="52">
        <f t="shared" si="24"/>
        <v>52.750572088921714</v>
      </c>
      <c r="Y44" s="52">
        <f t="shared" si="25"/>
        <v>34.482926010948425</v>
      </c>
      <c r="Z44" s="52">
        <f t="shared" si="26"/>
        <v>35.075710397593618</v>
      </c>
      <c r="AB44" s="52">
        <f t="shared" si="1"/>
        <v>49.058032042697199</v>
      </c>
      <c r="AE44" s="52">
        <f t="shared" si="27"/>
        <v>37.221264545965269</v>
      </c>
      <c r="AF44" s="52">
        <f t="shared" si="28"/>
        <v>37.861122789637314</v>
      </c>
      <c r="AI44" s="52">
        <f t="shared" si="29"/>
        <v>86.034212535659037</v>
      </c>
      <c r="AJ44" s="52">
        <f t="shared" si="30"/>
        <v>84.928927915201328</v>
      </c>
      <c r="AM44" s="52">
        <f t="shared" si="31"/>
        <v>30.094722759052001</v>
      </c>
      <c r="AN44" s="52">
        <f t="shared" si="32"/>
        <v>30.612071019066761</v>
      </c>
      <c r="AO44" s="75">
        <f>('P - Cleaned rent revenue'!G47+'P - Cleaned rent revenue'!H47)/('P - interpolated population'!G47+'P - interpolated population'!H47)</f>
        <v>66.956933901167247</v>
      </c>
      <c r="AP44" s="76">
        <f t="shared" si="33"/>
        <v>69.146661513458923</v>
      </c>
      <c r="AQ44" s="88">
        <f t="shared" si="34"/>
        <v>0.96833212819876402</v>
      </c>
      <c r="AR44" s="52">
        <f t="shared" ref="AR44:AR75" si="53">AP44*E44</f>
        <v>66.956933901167247</v>
      </c>
      <c r="AS44" s="52">
        <f t="shared" si="3"/>
        <v>66.956933901167247</v>
      </c>
      <c r="AT44" s="52">
        <f t="shared" si="35"/>
        <v>67.828326853964867</v>
      </c>
      <c r="AU44" s="52">
        <f t="shared" si="36"/>
        <v>0.98715296406066833</v>
      </c>
      <c r="AV44" s="52">
        <f t="shared" si="48"/>
        <v>66.956933901167247</v>
      </c>
      <c r="AW44" s="52"/>
      <c r="AY44" s="88"/>
      <c r="BB44" s="52">
        <f t="shared" si="37"/>
        <v>57.715700481974487</v>
      </c>
      <c r="BC44" s="52">
        <f t="shared" si="38"/>
        <v>58.349237843354189</v>
      </c>
      <c r="BF44" s="52">
        <f t="shared" si="39"/>
        <v>35.848068172098195</v>
      </c>
      <c r="BG44" s="52">
        <f t="shared" si="40"/>
        <v>36.464320258625463</v>
      </c>
      <c r="BJ44" s="52">
        <f t="shared" si="41"/>
        <v>21.361436817216799</v>
      </c>
      <c r="BK44" s="52">
        <f t="shared" si="42"/>
        <v>21.728654095052605</v>
      </c>
      <c r="BN44" s="52">
        <f t="shared" si="43"/>
        <v>49.991624554892859</v>
      </c>
      <c r="BO44" s="52">
        <f t="shared" si="44"/>
        <v>49.349380357570574</v>
      </c>
      <c r="BR44" s="52">
        <f t="shared" si="45"/>
        <v>36.103594083244055</v>
      </c>
      <c r="BS44" s="52">
        <f t="shared" si="46"/>
        <v>36.499898304466591</v>
      </c>
      <c r="BU44" s="52">
        <f t="shared" si="47"/>
        <v>33.053158946353442</v>
      </c>
      <c r="BX44" s="51">
        <f t="shared" si="4"/>
        <v>24.541955731713553</v>
      </c>
      <c r="BY44" s="51">
        <f t="shared" ref="BY44:BY75" si="54">BX44*C44</f>
        <v>24.963848240802786</v>
      </c>
      <c r="CA44" s="52">
        <f t="shared" si="6"/>
        <v>82.525645050608418</v>
      </c>
      <c r="CB44" s="52">
        <f t="shared" si="7"/>
        <v>83.43151778497554</v>
      </c>
      <c r="CD44" s="52">
        <f t="shared" si="8"/>
        <v>52.750572088921714</v>
      </c>
      <c r="CG44" s="52">
        <f t="shared" si="9"/>
        <v>48.059649839938729</v>
      </c>
      <c r="CI44" s="52">
        <f t="shared" si="10"/>
        <v>39.072886048730673</v>
      </c>
      <c r="CK44" s="52">
        <f t="shared" si="11"/>
        <v>39.072886048730673</v>
      </c>
      <c r="CN44" s="52">
        <f t="shared" si="12"/>
        <v>60.172244515045236</v>
      </c>
      <c r="CQ44" s="52">
        <f t="shared" si="13"/>
        <v>78.145772097461347</v>
      </c>
      <c r="CT44" s="51">
        <f t="shared" si="14"/>
        <v>50.013294142375265</v>
      </c>
    </row>
    <row r="45" spans="1:98">
      <c r="A45" s="50">
        <v>1863</v>
      </c>
      <c r="B45" s="53">
        <f t="shared" si="15"/>
        <v>1.0337747418683272</v>
      </c>
      <c r="C45" s="53">
        <f>M45</f>
        <v>1.0756072861634531</v>
      </c>
      <c r="D45" s="53">
        <f>U45</f>
        <v>1.0510546914535264</v>
      </c>
      <c r="E45" s="53">
        <f t="shared" si="52"/>
        <v>1.0011232057109511</v>
      </c>
      <c r="F45" s="51">
        <f t="shared" si="16"/>
        <v>1.0220111947879555</v>
      </c>
      <c r="G45" s="74">
        <v>107</v>
      </c>
      <c r="H45" s="51">
        <f t="shared" si="17"/>
        <v>103.5041732656578</v>
      </c>
      <c r="I45" s="53">
        <f t="shared" si="18"/>
        <v>1.0337747418683272</v>
      </c>
      <c r="J45" s="74">
        <v>42</v>
      </c>
      <c r="K45" s="70">
        <v>42</v>
      </c>
      <c r="L45" s="52">
        <f t="shared" si="19"/>
        <v>39.047708713287321</v>
      </c>
      <c r="M45" s="88">
        <f>J45/L45</f>
        <v>1.0756072861634531</v>
      </c>
      <c r="N45" s="52">
        <f t="shared" si="20"/>
        <v>42</v>
      </c>
      <c r="Q45" s="52">
        <f t="shared" si="21"/>
        <v>29.215876048114566</v>
      </c>
      <c r="R45" s="52">
        <f t="shared" si="22"/>
        <v>31.424809149000339</v>
      </c>
      <c r="S45" s="74">
        <v>56</v>
      </c>
      <c r="T45" s="52">
        <f t="shared" si="23"/>
        <v>53.279815460940846</v>
      </c>
      <c r="U45" s="88">
        <f>S45/T45</f>
        <v>1.0510546914535264</v>
      </c>
      <c r="V45" s="52">
        <f t="shared" si="24"/>
        <v>56.000000000000007</v>
      </c>
      <c r="Y45" s="52">
        <f t="shared" si="25"/>
        <v>35.211203150988865</v>
      </c>
      <c r="Z45" s="52">
        <f t="shared" si="26"/>
        <v>37.87342666378516</v>
      </c>
      <c r="AB45" s="52">
        <f t="shared" si="1"/>
        <v>52.080000000000013</v>
      </c>
      <c r="AE45" s="52">
        <f t="shared" si="27"/>
        <v>37.783791922127214</v>
      </c>
      <c r="AF45" s="52">
        <f t="shared" si="28"/>
        <v>40.640521890323853</v>
      </c>
      <c r="AI45" s="52">
        <f t="shared" si="29"/>
        <v>87.142528546417722</v>
      </c>
      <c r="AJ45" s="52">
        <f t="shared" si="30"/>
        <v>89.060639716567906</v>
      </c>
      <c r="AM45" s="52">
        <f t="shared" si="31"/>
        <v>30.622953212820185</v>
      </c>
      <c r="AN45" s="52">
        <f t="shared" si="32"/>
        <v>32.938271599551918</v>
      </c>
      <c r="AO45" s="75">
        <f>('P - Cleaned rent revenue'!G48+'P - Cleaned rent revenue'!H48)/('P - interpolated population'!G48+'P - interpolated population'!H48)</f>
        <v>71.069079406765198</v>
      </c>
      <c r="AP45" s="76">
        <f t="shared" si="33"/>
        <v>70.989343770425577</v>
      </c>
      <c r="AQ45" s="88">
        <f t="shared" si="34"/>
        <v>1.0011232057109511</v>
      </c>
      <c r="AR45" s="52">
        <f t="shared" si="53"/>
        <v>71.069079406765198</v>
      </c>
      <c r="AS45" s="52">
        <f t="shared" si="3"/>
        <v>71.069079406765198</v>
      </c>
      <c r="AT45" s="52">
        <f t="shared" si="35"/>
        <v>69.53845493004647</v>
      </c>
      <c r="AU45" s="52">
        <f t="shared" si="36"/>
        <v>1.0220111947879555</v>
      </c>
      <c r="AV45" s="52">
        <f t="shared" si="48"/>
        <v>71.069079406765184</v>
      </c>
      <c r="AW45" s="52"/>
      <c r="AY45" s="88"/>
      <c r="BB45" s="52">
        <f t="shared" si="37"/>
        <v>58.758113282020432</v>
      </c>
      <c r="BC45" s="52">
        <f t="shared" si="38"/>
        <v>61.757990626025332</v>
      </c>
      <c r="BF45" s="52">
        <f t="shared" si="39"/>
        <v>36.729846445018822</v>
      </c>
      <c r="BG45" s="52">
        <f t="shared" si="40"/>
        <v>39.506890455927049</v>
      </c>
      <c r="BJ45" s="52">
        <f t="shared" si="41"/>
        <v>21.52440222115656</v>
      </c>
      <c r="BK45" s="52">
        <f t="shared" si="42"/>
        <v>23.15180385938881</v>
      </c>
      <c r="BN45" s="52">
        <f t="shared" si="43"/>
        <v>50.777608634074333</v>
      </c>
      <c r="BO45" s="52">
        <f t="shared" si="44"/>
        <v>51.895284468585515</v>
      </c>
      <c r="BR45" s="52">
        <f t="shared" si="45"/>
        <v>36.792441110694973</v>
      </c>
      <c r="BS45" s="52">
        <f t="shared" si="46"/>
        <v>38.670867839423543</v>
      </c>
      <c r="BU45" s="52">
        <f t="shared" si="47"/>
        <v>35.50089778349831</v>
      </c>
      <c r="BX45" s="51">
        <f t="shared" si="4"/>
        <v>25.337465034222557</v>
      </c>
      <c r="BY45" s="51">
        <f t="shared" si="54"/>
        <v>27.25316200372151</v>
      </c>
      <c r="CA45" s="52">
        <f t="shared" si="6"/>
        <v>83.689129468727003</v>
      </c>
      <c r="CB45" s="52">
        <f t="shared" si="7"/>
        <v>86.51570821371827</v>
      </c>
      <c r="CD45" s="52">
        <f t="shared" si="8"/>
        <v>56.000000000000007</v>
      </c>
      <c r="CG45" s="52">
        <f t="shared" si="9"/>
        <v>51.66</v>
      </c>
      <c r="CI45" s="52">
        <f t="shared" si="10"/>
        <v>42</v>
      </c>
      <c r="CK45" s="52">
        <f t="shared" si="11"/>
        <v>42</v>
      </c>
      <c r="CN45" s="52">
        <f t="shared" si="12"/>
        <v>64.680000000000007</v>
      </c>
      <c r="CQ45" s="52">
        <f t="shared" si="13"/>
        <v>84</v>
      </c>
      <c r="CT45" s="51">
        <f t="shared" si="14"/>
        <v>53.76</v>
      </c>
    </row>
    <row r="46" spans="1:98">
      <c r="A46" s="50">
        <v>1864</v>
      </c>
      <c r="B46" s="53">
        <f t="shared" si="15"/>
        <v>1.0556094396031677</v>
      </c>
      <c r="C46" s="87">
        <f t="shared" ref="C46:C52" si="55">D45+0.03</f>
        <v>1.0810546914535264</v>
      </c>
      <c r="D46" s="87">
        <f t="shared" si="51"/>
        <v>1.0556094396031677</v>
      </c>
      <c r="E46" s="53">
        <f t="shared" si="52"/>
        <v>1.0332281542998809</v>
      </c>
      <c r="F46" s="51">
        <f t="shared" si="16"/>
        <v>1.0562637333780505</v>
      </c>
      <c r="G46" s="74">
        <v>111.00000000000001</v>
      </c>
      <c r="H46" s="51">
        <f t="shared" si="17"/>
        <v>105.1525269059056</v>
      </c>
      <c r="I46" s="53">
        <f t="shared" si="18"/>
        <v>1.0556094396031677</v>
      </c>
      <c r="L46" s="52">
        <f t="shared" si="19"/>
        <v>39.693371096344961</v>
      </c>
      <c r="N46" s="52">
        <f t="shared" si="20"/>
        <v>42.910705043309527</v>
      </c>
      <c r="Q46" s="52">
        <f t="shared" si="21"/>
        <v>30.024456367306676</v>
      </c>
      <c r="R46" s="52">
        <f t="shared" si="22"/>
        <v>32.458079414218588</v>
      </c>
      <c r="T46" s="52">
        <f t="shared" si="23"/>
        <v>54.405081675688884</v>
      </c>
      <c r="V46" s="52">
        <f t="shared" si="24"/>
        <v>57.430517779238507</v>
      </c>
      <c r="Y46" s="52">
        <f t="shared" si="25"/>
        <v>35.954861456552706</v>
      </c>
      <c r="Z46" s="52">
        <f t="shared" si="26"/>
        <v>38.869171658167872</v>
      </c>
      <c r="AB46" s="52">
        <f t="shared" si="1"/>
        <v>53.410381534691815</v>
      </c>
      <c r="AE46" s="52">
        <f t="shared" si="27"/>
        <v>38.354820810873207</v>
      </c>
      <c r="AF46" s="52">
        <f t="shared" si="28"/>
        <v>41.463658977453825</v>
      </c>
      <c r="AI46" s="52">
        <f t="shared" si="29"/>
        <v>88.26512218398905</v>
      </c>
      <c r="AJ46" s="52">
        <f t="shared" si="30"/>
        <v>93.231247485130055</v>
      </c>
      <c r="AM46" s="52">
        <f t="shared" si="31"/>
        <v>31.16045530582301</v>
      </c>
      <c r="AN46" s="52">
        <f t="shared" si="32"/>
        <v>33.686156396187897</v>
      </c>
      <c r="AO46" s="75">
        <f>('P - Cleaned rent revenue'!G49+'P - Cleaned rent revenue'!H49)/('P - interpolated population'!G49+'P - interpolated population'!H49)</f>
        <v>75.302836959232479</v>
      </c>
      <c r="AP46" s="76">
        <f t="shared" si="33"/>
        <v>72.881131476965948</v>
      </c>
      <c r="AQ46" s="88">
        <f t="shared" si="34"/>
        <v>1.0332281542998809</v>
      </c>
      <c r="AR46" s="52">
        <f t="shared" si="53"/>
        <v>75.302836959232479</v>
      </c>
      <c r="AS46" s="52">
        <f t="shared" si="3"/>
        <v>75.302836959232479</v>
      </c>
      <c r="AT46" s="52">
        <f t="shared" si="35"/>
        <v>71.291699771235656</v>
      </c>
      <c r="AU46" s="52">
        <f t="shared" si="36"/>
        <v>1.0562637333780505</v>
      </c>
      <c r="AV46" s="52">
        <f t="shared" si="48"/>
        <v>75.302836959232479</v>
      </c>
      <c r="AW46" s="52"/>
      <c r="AY46" s="88"/>
      <c r="BB46" s="52">
        <f t="shared" si="37"/>
        <v>59.819353271836675</v>
      </c>
      <c r="BC46" s="52">
        <f t="shared" si="38"/>
        <v>63.145873984707428</v>
      </c>
      <c r="BF46" s="52">
        <f t="shared" si="39"/>
        <v>37.633314392229906</v>
      </c>
      <c r="BG46" s="52">
        <f t="shared" si="40"/>
        <v>40.683671078665654</v>
      </c>
      <c r="BJ46" s="52">
        <f t="shared" si="41"/>
        <v>21.688610880552805</v>
      </c>
      <c r="BK46" s="52">
        <f t="shared" si="42"/>
        <v>23.446574543531607</v>
      </c>
      <c r="BN46" s="52">
        <f t="shared" si="43"/>
        <v>51.575950202699822</v>
      </c>
      <c r="BO46" s="52">
        <f t="shared" si="44"/>
        <v>54.477805713624136</v>
      </c>
      <c r="BR46" s="52">
        <f t="shared" si="45"/>
        <v>37.494431157262866</v>
      </c>
      <c r="BS46" s="52">
        <f t="shared" si="46"/>
        <v>39.579475462157802</v>
      </c>
      <c r="BU46" s="52">
        <f t="shared" si="47"/>
        <v>36.241674906321364</v>
      </c>
      <c r="BX46" s="51">
        <f t="shared" si="4"/>
        <v>26.158760181074872</v>
      </c>
      <c r="BY46" s="51">
        <f t="shared" si="54"/>
        <v>28.279050416358686</v>
      </c>
      <c r="CA46" s="52">
        <f t="shared" si="6"/>
        <v>84.869017224140023</v>
      </c>
      <c r="CB46" s="52">
        <f t="shared" si="7"/>
        <v>89.588535711646031</v>
      </c>
      <c r="CD46" s="52">
        <f t="shared" si="8"/>
        <v>57.430517779238507</v>
      </c>
      <c r="CG46" s="52">
        <f t="shared" si="9"/>
        <v>52.780167203270715</v>
      </c>
      <c r="CI46" s="52">
        <f t="shared" si="10"/>
        <v>42.910705043309527</v>
      </c>
      <c r="CK46" s="52">
        <f t="shared" si="11"/>
        <v>42.910705043309527</v>
      </c>
      <c r="CN46" s="52">
        <f t="shared" si="12"/>
        <v>66.082485766696678</v>
      </c>
      <c r="CQ46" s="52">
        <f t="shared" si="13"/>
        <v>85.821410086619053</v>
      </c>
      <c r="CT46" s="51">
        <f t="shared" si="14"/>
        <v>54.925702455436195</v>
      </c>
    </row>
    <row r="47" spans="1:98">
      <c r="A47" s="50">
        <v>1865</v>
      </c>
      <c r="B47" s="53">
        <f t="shared" si="15"/>
        <v>1.0484227982595611</v>
      </c>
      <c r="C47" s="87">
        <f t="shared" si="55"/>
        <v>1.0856094396031677</v>
      </c>
      <c r="D47" s="87">
        <f t="shared" si="51"/>
        <v>1.0484227982595611</v>
      </c>
      <c r="E47" s="53">
        <f t="shared" si="52"/>
        <v>1.0411508851258957</v>
      </c>
      <c r="F47" s="51">
        <f t="shared" si="16"/>
        <v>1.0658542515296758</v>
      </c>
      <c r="G47" s="74">
        <v>112.00000000000001</v>
      </c>
      <c r="H47" s="51">
        <f t="shared" si="17"/>
        <v>106.827131369068</v>
      </c>
      <c r="I47" s="53">
        <f t="shared" si="18"/>
        <v>1.0484227982595611</v>
      </c>
      <c r="L47" s="52">
        <f t="shared" si="19"/>
        <v>40.349709647777985</v>
      </c>
      <c r="N47" s="52">
        <f t="shared" si="20"/>
        <v>43.804025678874787</v>
      </c>
      <c r="Q47" s="52">
        <f t="shared" si="21"/>
        <v>30.855415003394299</v>
      </c>
      <c r="R47" s="52">
        <f t="shared" si="22"/>
        <v>33.496929790558056</v>
      </c>
      <c r="T47" s="52">
        <f t="shared" si="23"/>
        <v>55.554113439230562</v>
      </c>
      <c r="V47" s="52">
        <f t="shared" si="24"/>
        <v>58.244199066787196</v>
      </c>
      <c r="Y47" s="52">
        <f t="shared" si="25"/>
        <v>36.71422577684892</v>
      </c>
      <c r="Z47" s="52">
        <f t="shared" si="26"/>
        <v>39.857310071069129</v>
      </c>
      <c r="AB47" s="52">
        <f t="shared" si="1"/>
        <v>54.167105132112098</v>
      </c>
      <c r="AE47" s="52">
        <f t="shared" si="27"/>
        <v>38.934479696112255</v>
      </c>
      <c r="AF47" s="52">
        <f t="shared" si="28"/>
        <v>42.267638684137339</v>
      </c>
      <c r="AI47" s="52">
        <f t="shared" si="29"/>
        <v>89.402177376625815</v>
      </c>
      <c r="AJ47" s="52">
        <f t="shared" si="30"/>
        <v>95.289690852886821</v>
      </c>
      <c r="AM47" s="52">
        <f t="shared" si="31"/>
        <v>31.707391776299957</v>
      </c>
      <c r="AN47" s="52">
        <f t="shared" si="32"/>
        <v>34.421843817547085</v>
      </c>
      <c r="AO47" s="75">
        <f>('P - Cleaned rent revenue'!G50+'P - Cleaned rent revenue'!H50)/('P - interpolated population'!G50+'P - interpolated population'!H50)</f>
        <v>77.902379630005967</v>
      </c>
      <c r="AP47" s="76">
        <f t="shared" si="33"/>
        <v>74.823333239145285</v>
      </c>
      <c r="AQ47" s="88">
        <f t="shared" si="34"/>
        <v>1.0411508851258957</v>
      </c>
      <c r="AR47" s="52">
        <f t="shared" si="53"/>
        <v>77.902379630005967</v>
      </c>
      <c r="AS47" s="52">
        <f t="shared" si="3"/>
        <v>77.902379630005967</v>
      </c>
      <c r="AT47" s="52">
        <f t="shared" si="35"/>
        <v>73.089148463031663</v>
      </c>
      <c r="AU47" s="52">
        <f t="shared" si="36"/>
        <v>1.0658542515296758</v>
      </c>
      <c r="AV47" s="52">
        <f t="shared" si="48"/>
        <v>77.902379630005967</v>
      </c>
      <c r="AW47" s="52"/>
      <c r="AY47" s="88"/>
      <c r="BB47" s="52">
        <f t="shared" si="37"/>
        <v>60.899760492407587</v>
      </c>
      <c r="BC47" s="52">
        <f t="shared" si="38"/>
        <v>63.848697308787031</v>
      </c>
      <c r="BF47" s="52">
        <f t="shared" si="39"/>
        <v>38.559005528771756</v>
      </c>
      <c r="BG47" s="52">
        <f t="shared" si="40"/>
        <v>41.860020383745351</v>
      </c>
      <c r="BJ47" s="52">
        <f t="shared" si="41"/>
        <v>21.854072280143345</v>
      </c>
      <c r="BK47" s="52">
        <f t="shared" si="42"/>
        <v>23.724987161093537</v>
      </c>
      <c r="BN47" s="52">
        <f t="shared" si="43"/>
        <v>52.386843549113607</v>
      </c>
      <c r="BO47" s="52">
        <f t="shared" si="44"/>
        <v>55.836739921042707</v>
      </c>
      <c r="BR47" s="52">
        <f t="shared" si="45"/>
        <v>38.209814988276811</v>
      </c>
      <c r="BS47" s="52">
        <f t="shared" si="46"/>
        <v>40.060041150989292</v>
      </c>
      <c r="BU47" s="52">
        <f t="shared" si="47"/>
        <v>36.966573714155828</v>
      </c>
      <c r="BX47" s="51">
        <f t="shared" si="4"/>
        <v>27.006677001300275</v>
      </c>
      <c r="BY47" s="51">
        <f t="shared" si="54"/>
        <v>29.318703484925351</v>
      </c>
      <c r="CA47" s="52">
        <f t="shared" si="6"/>
        <v>86.065539578624765</v>
      </c>
      <c r="CB47" s="52">
        <f t="shared" si="7"/>
        <v>90.233073838740779</v>
      </c>
      <c r="CD47" s="52">
        <f t="shared" si="8"/>
        <v>58.244199066787196</v>
      </c>
      <c r="CG47" s="52">
        <f t="shared" si="9"/>
        <v>53.87895158501599</v>
      </c>
      <c r="CI47" s="52">
        <f t="shared" si="10"/>
        <v>43.804025678874787</v>
      </c>
      <c r="CK47" s="52">
        <f t="shared" si="11"/>
        <v>43.804025678874787</v>
      </c>
      <c r="CN47" s="52">
        <f t="shared" si="12"/>
        <v>67.458199545467167</v>
      </c>
      <c r="CQ47" s="52">
        <f t="shared" si="13"/>
        <v>87.608051357749574</v>
      </c>
      <c r="CT47" s="51">
        <f t="shared" si="14"/>
        <v>56.069152868959726</v>
      </c>
    </row>
    <row r="48" spans="1:98">
      <c r="A48" s="50">
        <v>1866</v>
      </c>
      <c r="B48" s="53">
        <f t="shared" si="15"/>
        <v>1.0614732641247064</v>
      </c>
      <c r="C48" s="87">
        <f t="shared" si="55"/>
        <v>1.0784227982595611</v>
      </c>
      <c r="D48" s="87">
        <f t="shared" ref="D48:D53" si="56">AQ48</f>
        <v>1.0427949266757246</v>
      </c>
      <c r="E48" s="53">
        <f t="shared" si="52"/>
        <v>1.0427949266757246</v>
      </c>
      <c r="F48" s="51">
        <f t="shared" si="16"/>
        <v>1.0690329001174093</v>
      </c>
      <c r="G48" s="74">
        <v>115.19999999999999</v>
      </c>
      <c r="H48" s="51">
        <f t="shared" si="17"/>
        <v>108.52840471210003</v>
      </c>
      <c r="I48" s="53">
        <f t="shared" si="18"/>
        <v>1.0614732641247064</v>
      </c>
      <c r="L48" s="52">
        <f t="shared" si="19"/>
        <v>41.016900900359801</v>
      </c>
      <c r="N48" s="52">
        <f t="shared" si="20"/>
        <v>44.23356104490113</v>
      </c>
      <c r="Q48" s="52">
        <f t="shared" si="21"/>
        <v>31.709371300003781</v>
      </c>
      <c r="R48" s="52">
        <f t="shared" si="22"/>
        <v>34.196108928401493</v>
      </c>
      <c r="T48" s="52">
        <f t="shared" si="23"/>
        <v>56.727412678400697</v>
      </c>
      <c r="V48" s="52">
        <f t="shared" si="24"/>
        <v>59.155058144476428</v>
      </c>
      <c r="Y48" s="52">
        <f t="shared" si="25"/>
        <v>37.489627821880532</v>
      </c>
      <c r="Z48" s="52">
        <f t="shared" si="26"/>
        <v>40.429669341381896</v>
      </c>
      <c r="AB48" s="52">
        <f t="shared" si="1"/>
        <v>55.014204074363079</v>
      </c>
      <c r="AE48" s="52">
        <f t="shared" si="27"/>
        <v>39.522899003538996</v>
      </c>
      <c r="AF48" s="52">
        <f t="shared" si="28"/>
        <v>42.622395338726541</v>
      </c>
      <c r="AI48" s="52">
        <f t="shared" si="29"/>
        <v>90.553880421994336</v>
      </c>
      <c r="AJ48" s="52">
        <f t="shared" si="30"/>
        <v>96.805077404409687</v>
      </c>
      <c r="AM48" s="52">
        <f t="shared" si="31"/>
        <v>32.263928218914728</v>
      </c>
      <c r="AN48" s="52">
        <f t="shared" si="32"/>
        <v>34.794155752687637</v>
      </c>
      <c r="AO48" s="75">
        <f>('P - Cleaned rent revenue'!G51+'P - Cleaned rent revenue'!H51)/('P - interpolated population'!G51+'P - interpolated population'!H51)</f>
        <v>80.104682937440174</v>
      </c>
      <c r="AP48" s="76">
        <f t="shared" si="33"/>
        <v>76.817292535937057</v>
      </c>
      <c r="AQ48" s="88">
        <f t="shared" si="34"/>
        <v>1.0427949266757246</v>
      </c>
      <c r="AR48" s="52">
        <f t="shared" si="53"/>
        <v>80.104682937440174</v>
      </c>
      <c r="AS48" s="52">
        <f t="shared" si="3"/>
        <v>80.104682937440174</v>
      </c>
      <c r="AT48" s="52">
        <f t="shared" si="35"/>
        <v>74.931915499179183</v>
      </c>
      <c r="AU48" s="52">
        <f t="shared" si="36"/>
        <v>1.0690329001174093</v>
      </c>
      <c r="AV48" s="52">
        <f t="shared" si="48"/>
        <v>80.104682937440174</v>
      </c>
      <c r="AW48" s="52"/>
      <c r="AY48" s="88"/>
      <c r="BB48" s="52">
        <f t="shared" si="37"/>
        <v>61.999681126253918</v>
      </c>
      <c r="BC48" s="52">
        <f t="shared" si="38"/>
        <v>64.652952933970255</v>
      </c>
      <c r="BF48" s="52">
        <f t="shared" si="39"/>
        <v>39.5074664929015</v>
      </c>
      <c r="BG48" s="52">
        <f t="shared" si="40"/>
        <v>42.605752567420687</v>
      </c>
      <c r="BJ48" s="52">
        <f t="shared" si="41"/>
        <v>22.020795977024626</v>
      </c>
      <c r="BK48" s="52">
        <f t="shared" si="42"/>
        <v>23.747728417445785</v>
      </c>
      <c r="BN48" s="52">
        <f t="shared" si="43"/>
        <v>53.21048601632252</v>
      </c>
      <c r="BO48" s="52">
        <f t="shared" si="44"/>
        <v>56.883760182686117</v>
      </c>
      <c r="BR48" s="52">
        <f t="shared" si="45"/>
        <v>38.938848153602009</v>
      </c>
      <c r="BS48" s="52">
        <f t="shared" si="46"/>
        <v>40.605233305172582</v>
      </c>
      <c r="BU48" s="52">
        <f t="shared" si="47"/>
        <v>37.299210797207955</v>
      </c>
      <c r="BX48" s="51">
        <f t="shared" si="4"/>
        <v>27.882078416706971</v>
      </c>
      <c r="BY48" s="51">
        <f t="shared" si="54"/>
        <v>30.068669027437647</v>
      </c>
      <c r="CA48" s="52">
        <f t="shared" si="6"/>
        <v>87.278931054393183</v>
      </c>
      <c r="CB48" s="52">
        <f t="shared" si="7"/>
        <v>92.644251835621944</v>
      </c>
      <c r="CD48" s="52">
        <f t="shared" si="8"/>
        <v>59.155058144476428</v>
      </c>
      <c r="CG48" s="52">
        <f t="shared" si="9"/>
        <v>54.407280085228386</v>
      </c>
      <c r="CI48" s="52">
        <f t="shared" si="10"/>
        <v>44.23356104490113</v>
      </c>
      <c r="CK48" s="52">
        <f t="shared" si="11"/>
        <v>44.23356104490113</v>
      </c>
      <c r="CN48" s="52">
        <f t="shared" si="12"/>
        <v>68.119684009147747</v>
      </c>
      <c r="CQ48" s="52">
        <f t="shared" si="13"/>
        <v>88.46712208980226</v>
      </c>
      <c r="CT48" s="51">
        <f t="shared" si="14"/>
        <v>56.618958137473449</v>
      </c>
    </row>
    <row r="49" spans="1:98">
      <c r="A49" s="50">
        <v>1867</v>
      </c>
      <c r="B49" s="53">
        <f t="shared" si="15"/>
        <v>1.0158106239118248</v>
      </c>
      <c r="C49" s="87">
        <f t="shared" si="55"/>
        <v>1.0727949266757246</v>
      </c>
      <c r="D49" s="87">
        <f t="shared" si="56"/>
        <v>1.0216741959522821</v>
      </c>
      <c r="E49" s="53">
        <f t="shared" si="52"/>
        <v>1.0216741959522821</v>
      </c>
      <c r="F49" s="51">
        <f t="shared" si="16"/>
        <v>1.0488481063862978</v>
      </c>
      <c r="G49" s="74">
        <v>112.00000000000001</v>
      </c>
      <c r="H49" s="51">
        <f t="shared" si="17"/>
        <v>110.25677164971444</v>
      </c>
      <c r="I49" s="53">
        <f t="shared" si="18"/>
        <v>1.0158106239118248</v>
      </c>
      <c r="L49" s="52">
        <f t="shared" si="19"/>
        <v>41.695124305871786</v>
      </c>
      <c r="N49" s="52">
        <f t="shared" si="20"/>
        <v>44.730317822452946</v>
      </c>
      <c r="Q49" s="52">
        <f t="shared" si="21"/>
        <v>32.586961741752418</v>
      </c>
      <c r="R49" s="52">
        <f t="shared" si="22"/>
        <v>34.95912723232793</v>
      </c>
      <c r="T49" s="52">
        <f t="shared" si="23"/>
        <v>57.925491920695919</v>
      </c>
      <c r="V49" s="52">
        <f t="shared" si="24"/>
        <v>59.180980383217417</v>
      </c>
      <c r="Y49" s="52">
        <f t="shared" si="25"/>
        <v>38.281406307344056</v>
      </c>
      <c r="Z49" s="52">
        <f t="shared" si="26"/>
        <v>41.068098472530792</v>
      </c>
      <c r="AB49" s="52">
        <f t="shared" si="1"/>
        <v>55.038311756392197</v>
      </c>
      <c r="AE49" s="52">
        <f t="shared" si="27"/>
        <v>40.120211129980014</v>
      </c>
      <c r="AF49" s="52">
        <f t="shared" si="28"/>
        <v>43.040758957401501</v>
      </c>
      <c r="AI49" s="52">
        <f t="shared" si="29"/>
        <v>91.720420017697919</v>
      </c>
      <c r="AJ49" s="52">
        <f t="shared" si="30"/>
        <v>96.200788852518343</v>
      </c>
      <c r="AM49" s="52">
        <f t="shared" si="31"/>
        <v>32.83023313489192</v>
      </c>
      <c r="AN49" s="52">
        <f t="shared" si="32"/>
        <v>35.220107548693321</v>
      </c>
      <c r="AO49" s="75">
        <f>('P - Cleaned rent revenue'!G52+'P - Cleaned rent revenue'!H52)/('P - interpolated population'!G52+'P - interpolated population'!H52)</f>
        <v>80.573710861773009</v>
      </c>
      <c r="AP49" s="76">
        <f t="shared" si="33"/>
        <v>78.864388648547461</v>
      </c>
      <c r="AQ49" s="88">
        <f t="shared" si="34"/>
        <v>1.0216741959522821</v>
      </c>
      <c r="AR49" s="52">
        <f t="shared" si="53"/>
        <v>80.573710861773009</v>
      </c>
      <c r="AS49" s="52">
        <f t="shared" si="3"/>
        <v>80.573710861773009</v>
      </c>
      <c r="AT49" s="52">
        <f t="shared" si="35"/>
        <v>76.821143472701436</v>
      </c>
      <c r="AU49" s="52">
        <f t="shared" si="36"/>
        <v>1.0488481063862978</v>
      </c>
      <c r="AV49" s="52">
        <f t="shared" si="48"/>
        <v>80.573710861772994</v>
      </c>
      <c r="AW49" s="52"/>
      <c r="AY49" s="88"/>
      <c r="BB49" s="52">
        <f t="shared" si="37"/>
        <v>63.119467608356111</v>
      </c>
      <c r="BC49" s="52">
        <f t="shared" si="38"/>
        <v>64.487531317703343</v>
      </c>
      <c r="BF49" s="52">
        <f t="shared" si="39"/>
        <v>40.479257368893393</v>
      </c>
      <c r="BG49" s="52">
        <f t="shared" si="40"/>
        <v>43.42594194094977</v>
      </c>
      <c r="BJ49" s="52">
        <f t="shared" si="41"/>
        <v>22.188791601203736</v>
      </c>
      <c r="BK49" s="52">
        <f t="shared" si="42"/>
        <v>23.804023058836297</v>
      </c>
      <c r="BN49" s="52">
        <f t="shared" si="43"/>
        <v>54.047078050022385</v>
      </c>
      <c r="BO49" s="52">
        <f t="shared" si="44"/>
        <v>56.687175468478415</v>
      </c>
      <c r="BR49" s="52">
        <f t="shared" si="45"/>
        <v>39.681791078927546</v>
      </c>
      <c r="BS49" s="52">
        <f t="shared" si="46"/>
        <v>40.541861994509745</v>
      </c>
      <c r="BU49" s="52">
        <f t="shared" si="47"/>
        <v>37.687930236912109</v>
      </c>
      <c r="BX49" s="51">
        <f t="shared" si="4"/>
        <v>28.785855320073885</v>
      </c>
      <c r="BY49" s="51">
        <f t="shared" si="54"/>
        <v>30.881319547396682</v>
      </c>
      <c r="CA49" s="52">
        <f t="shared" si="6"/>
        <v>88.509429480059055</v>
      </c>
      <c r="CB49" s="52">
        <f t="shared" si="7"/>
        <v>89.908818782218447</v>
      </c>
      <c r="CD49" s="52">
        <f t="shared" si="8"/>
        <v>59.180980383217417</v>
      </c>
      <c r="CG49" s="52">
        <f t="shared" si="9"/>
        <v>55.018290921617123</v>
      </c>
      <c r="CI49" s="52">
        <f t="shared" si="10"/>
        <v>44.730317822452946</v>
      </c>
      <c r="CK49" s="52">
        <f t="shared" si="11"/>
        <v>44.730317822452946</v>
      </c>
      <c r="CN49" s="52">
        <f t="shared" si="12"/>
        <v>68.884689446577539</v>
      </c>
      <c r="CQ49" s="52">
        <f t="shared" si="13"/>
        <v>89.460635644905892</v>
      </c>
      <c r="CT49" s="51">
        <f t="shared" si="14"/>
        <v>57.254806812739773</v>
      </c>
    </row>
    <row r="50" spans="1:98">
      <c r="A50" s="50">
        <v>1868</v>
      </c>
      <c r="B50" s="53">
        <f t="shared" si="15"/>
        <v>0.98203182037960091</v>
      </c>
      <c r="C50" s="87">
        <f t="shared" si="55"/>
        <v>1.0516741959522822</v>
      </c>
      <c r="D50" s="87">
        <f t="shared" si="56"/>
        <v>1.0056862777238382</v>
      </c>
      <c r="E50" s="53">
        <f t="shared" si="52"/>
        <v>1.0056862777238382</v>
      </c>
      <c r="F50" s="51">
        <f t="shared" si="16"/>
        <v>1.0338813717718232</v>
      </c>
      <c r="G50" s="74">
        <v>110.00000000000001</v>
      </c>
      <c r="H50" s="51">
        <f t="shared" si="17"/>
        <v>112.0126636604096</v>
      </c>
      <c r="I50" s="53">
        <f t="shared" si="18"/>
        <v>0.98203182037960091</v>
      </c>
      <c r="L50" s="52">
        <f t="shared" si="19"/>
        <v>42.384562283369632</v>
      </c>
      <c r="N50" s="52">
        <f t="shared" si="20"/>
        <v>44.574750460152181</v>
      </c>
      <c r="Q50" s="52">
        <f t="shared" si="21"/>
        <v>33.488840428643528</v>
      </c>
      <c r="R50" s="52">
        <f t="shared" si="22"/>
        <v>35.219349331167962</v>
      </c>
      <c r="T50" s="52">
        <f t="shared" si="23"/>
        <v>59.148874518160127</v>
      </c>
      <c r="V50" s="52">
        <f t="shared" si="24"/>
        <v>59.485211445722847</v>
      </c>
      <c r="Y50" s="52">
        <f t="shared" si="25"/>
        <v>39.089907102589414</v>
      </c>
      <c r="Z50" s="52">
        <f t="shared" si="26"/>
        <v>41.109846621965126</v>
      </c>
      <c r="AB50" s="52">
        <f t="shared" si="1"/>
        <v>55.321246644522247</v>
      </c>
      <c r="AE50" s="52">
        <f t="shared" si="27"/>
        <v>40.726550473183693</v>
      </c>
      <c r="AF50" s="52">
        <f t="shared" si="28"/>
        <v>42.831062222795495</v>
      </c>
      <c r="AI50" s="52">
        <f t="shared" si="29"/>
        <v>92.901987292193425</v>
      </c>
      <c r="AJ50" s="52">
        <f t="shared" si="30"/>
        <v>96.049634061981422</v>
      </c>
      <c r="AM50" s="52">
        <f t="shared" si="31"/>
        <v>33.40647798303371</v>
      </c>
      <c r="AN50" s="52">
        <f t="shared" si="32"/>
        <v>35.132730872404593</v>
      </c>
      <c r="AO50" s="75">
        <f>('P - Cleaned rent revenue'!G53+'P - Cleaned rent revenue'!H53)/('P - interpolated population'!G53+'P - interpolated population'!H53)</f>
        <v>81.426432990580153</v>
      </c>
      <c r="AP50" s="76">
        <f t="shared" si="33"/>
        <v>80.966037614505339</v>
      </c>
      <c r="AQ50" s="88">
        <f t="shared" si="34"/>
        <v>1.0056862777238382</v>
      </c>
      <c r="AR50" s="52">
        <f t="shared" si="53"/>
        <v>81.426432990580153</v>
      </c>
      <c r="AS50" s="52">
        <f t="shared" si="3"/>
        <v>81.426432990580153</v>
      </c>
      <c r="AT50" s="52">
        <f t="shared" si="35"/>
        <v>78.758003784355736</v>
      </c>
      <c r="AU50" s="52">
        <f t="shared" si="36"/>
        <v>1.0338813717718232</v>
      </c>
      <c r="AV50" s="52">
        <f t="shared" si="48"/>
        <v>81.426432990580153</v>
      </c>
      <c r="AW50" s="52"/>
      <c r="AY50" s="88"/>
      <c r="BB50" s="52">
        <f t="shared" si="37"/>
        <v>64.259478739081018</v>
      </c>
      <c r="BC50" s="52">
        <f t="shared" si="38"/>
        <v>64.624875981580516</v>
      </c>
      <c r="BF50" s="52">
        <f t="shared" si="39"/>
        <v>41.474952017779216</v>
      </c>
      <c r="BG50" s="52">
        <f t="shared" si="40"/>
        <v>43.61813681545744</v>
      </c>
      <c r="BJ50" s="52">
        <f t="shared" si="41"/>
        <v>22.358068856154627</v>
      </c>
      <c r="BK50" s="52">
        <f t="shared" si="42"/>
        <v>23.513404087342177</v>
      </c>
      <c r="BN50" s="52">
        <f t="shared" si="43"/>
        <v>54.896823247379409</v>
      </c>
      <c r="BO50" s="52">
        <f t="shared" si="44"/>
        <v>56.756802924915938</v>
      </c>
      <c r="BR50" s="52">
        <f t="shared" si="45"/>
        <v>40.438909158795767</v>
      </c>
      <c r="BS50" s="52">
        <f t="shared" si="46"/>
        <v>40.668856027121741</v>
      </c>
      <c r="BU50" s="52">
        <f t="shared" si="47"/>
        <v>37.526822091864496</v>
      </c>
      <c r="BX50" s="51">
        <f t="shared" si="4"/>
        <v>29.71892748180899</v>
      </c>
      <c r="BY50" s="51">
        <f t="shared" si="54"/>
        <v>31.254629163995652</v>
      </c>
      <c r="CA50" s="52">
        <f t="shared" si="6"/>
        <v>89.75727603725305</v>
      </c>
      <c r="CB50" s="52">
        <f t="shared" si="7"/>
        <v>88.144501179177936</v>
      </c>
      <c r="CD50" s="52">
        <f t="shared" si="8"/>
        <v>59.485211445722847</v>
      </c>
      <c r="CG50" s="52">
        <f t="shared" si="9"/>
        <v>54.82694306598718</v>
      </c>
      <c r="CI50" s="52">
        <f t="shared" si="10"/>
        <v>44.574750460152181</v>
      </c>
      <c r="CK50" s="52">
        <f t="shared" si="11"/>
        <v>44.574750460152181</v>
      </c>
      <c r="CN50" s="52">
        <f t="shared" si="12"/>
        <v>68.645115708634364</v>
      </c>
      <c r="CQ50" s="52">
        <f t="shared" si="13"/>
        <v>89.149500920304362</v>
      </c>
      <c r="CT50" s="51">
        <f t="shared" si="14"/>
        <v>57.05568058899479</v>
      </c>
    </row>
    <row r="51" spans="1:98">
      <c r="A51" s="50">
        <v>1869</v>
      </c>
      <c r="B51" s="53">
        <f t="shared" si="15"/>
        <v>0.94906242176539246</v>
      </c>
      <c r="C51" s="87">
        <f t="shared" si="55"/>
        <v>1.0356862777238383</v>
      </c>
      <c r="D51" s="87">
        <f t="shared" si="56"/>
        <v>0.99897360733826923</v>
      </c>
      <c r="E51" s="53">
        <f t="shared" si="52"/>
        <v>0.99897360733826923</v>
      </c>
      <c r="F51" s="51">
        <f t="shared" si="16"/>
        <v>1.0284192867589077</v>
      </c>
      <c r="G51" s="74">
        <v>108</v>
      </c>
      <c r="H51" s="51">
        <f t="shared" si="17"/>
        <v>113.79651909418611</v>
      </c>
      <c r="I51" s="53">
        <f t="shared" si="18"/>
        <v>0.94906242176539246</v>
      </c>
      <c r="L51" s="52">
        <f t="shared" si="19"/>
        <v>43.085400268247938</v>
      </c>
      <c r="N51" s="52">
        <f t="shared" si="20"/>
        <v>44.62295782806337</v>
      </c>
      <c r="Q51" s="52">
        <f t="shared" si="21"/>
        <v>34.415679563590977</v>
      </c>
      <c r="R51" s="52">
        <f t="shared" si="22"/>
        <v>35.643847062551913</v>
      </c>
      <c r="T51" s="52">
        <f t="shared" si="23"/>
        <v>60.39809487599809</v>
      </c>
      <c r="V51" s="52">
        <f t="shared" si="24"/>
        <v>60.336102714634848</v>
      </c>
      <c r="Y51" s="52">
        <f t="shared" si="25"/>
        <v>39.915483381704533</v>
      </c>
      <c r="Z51" s="52">
        <f t="shared" si="26"/>
        <v>41.339918407145291</v>
      </c>
      <c r="AB51" s="52">
        <f t="shared" si="1"/>
        <v>56.112575524610413</v>
      </c>
      <c r="AE51" s="52">
        <f t="shared" si="27"/>
        <v>41.342053462060257</v>
      </c>
      <c r="AF51" s="52">
        <f t="shared" si="28"/>
        <v>42.817397463581109</v>
      </c>
      <c r="AI51" s="52">
        <f t="shared" si="29"/>
        <v>94.098775836106242</v>
      </c>
      <c r="AJ51" s="52">
        <f t="shared" si="30"/>
        <v>96.772995930254723</v>
      </c>
      <c r="AM51" s="52">
        <f t="shared" si="31"/>
        <v>33.992837231632109</v>
      </c>
      <c r="AN51" s="52">
        <f t="shared" si="32"/>
        <v>35.205915061701361</v>
      </c>
      <c r="AO51" s="75">
        <f>('P - Cleaned rent revenue'!G54+'P - Cleaned rent revenue'!H54)/('P - interpolated population'!G54+'P - interpolated population'!H54)</f>
        <v>83.038375658453973</v>
      </c>
      <c r="AP51" s="76">
        <f t="shared" si="33"/>
        <v>83.12369320717778</v>
      </c>
      <c r="AQ51" s="88">
        <f t="shared" si="34"/>
        <v>0.99897360733826923</v>
      </c>
      <c r="AR51" s="52">
        <f t="shared" si="53"/>
        <v>83.038375658453973</v>
      </c>
      <c r="AS51" s="52">
        <f>AO51</f>
        <v>83.038375658453973</v>
      </c>
      <c r="AT51" s="52">
        <f t="shared" si="35"/>
        <v>80.743697368951288</v>
      </c>
      <c r="AU51" s="52">
        <f t="shared" si="36"/>
        <v>1.0284192867589077</v>
      </c>
      <c r="AV51" s="52">
        <f t="shared" si="48"/>
        <v>83.038375658453973</v>
      </c>
      <c r="AW51" s="52"/>
      <c r="AY51" s="88"/>
      <c r="BB51" s="52">
        <f t="shared" si="37"/>
        <v>65.420079799148183</v>
      </c>
      <c r="BC51" s="52">
        <f t="shared" si="38"/>
        <v>65.352933109312502</v>
      </c>
      <c r="BF51" s="52">
        <f t="shared" si="39"/>
        <v>42.495138416224194</v>
      </c>
      <c r="BG51" s="52">
        <f t="shared" si="40"/>
        <v>44.011631727658518</v>
      </c>
      <c r="BJ51" s="52">
        <f t="shared" si="41"/>
        <v>22.528637519378613</v>
      </c>
      <c r="BK51" s="52">
        <f t="shared" si="42"/>
        <v>23.332600734634841</v>
      </c>
      <c r="BN51" s="52">
        <f t="shared" si="43"/>
        <v>55.759928406578652</v>
      </c>
      <c r="BO51" s="52">
        <f t="shared" si="44"/>
        <v>57.344585801621378</v>
      </c>
      <c r="BR51" s="52">
        <f t="shared" si="45"/>
        <v>41.210472851406699</v>
      </c>
      <c r="BS51" s="52">
        <f t="shared" si="46"/>
        <v>41.16817472448556</v>
      </c>
      <c r="BU51" s="52">
        <f t="shared" si="47"/>
        <v>37.537365253412155</v>
      </c>
      <c r="BX51" s="51">
        <f t="shared" si="4"/>
        <v>30.6822444859962</v>
      </c>
      <c r="BY51" s="51">
        <f t="shared" si="54"/>
        <v>31.777179583914165</v>
      </c>
      <c r="CA51" s="52">
        <f t="shared" si="6"/>
        <v>91.022715307895197</v>
      </c>
      <c r="CB51" s="52">
        <f t="shared" si="7"/>
        <v>86.386238625772876</v>
      </c>
      <c r="CD51" s="52">
        <f t="shared" si="8"/>
        <v>60.336102714634848</v>
      </c>
      <c r="CG51" s="52">
        <f t="shared" si="9"/>
        <v>54.886238128517945</v>
      </c>
      <c r="CI51" s="52">
        <f t="shared" si="10"/>
        <v>44.62295782806337</v>
      </c>
      <c r="CK51" s="52">
        <f t="shared" si="11"/>
        <v>44.62295782806337</v>
      </c>
      <c r="CN51" s="52">
        <f t="shared" si="12"/>
        <v>68.719355055217591</v>
      </c>
      <c r="CQ51" s="52">
        <f t="shared" si="13"/>
        <v>89.245915656126741</v>
      </c>
      <c r="CT51" s="51">
        <f t="shared" si="14"/>
        <v>57.117386019921113</v>
      </c>
    </row>
    <row r="52" spans="1:98">
      <c r="A52" s="50">
        <v>1870</v>
      </c>
      <c r="B52" s="53">
        <f t="shared" si="15"/>
        <v>0.95148479966008803</v>
      </c>
      <c r="C52" s="87">
        <f t="shared" si="55"/>
        <v>1.0289736073382691</v>
      </c>
      <c r="D52" s="87">
        <f t="shared" si="56"/>
        <v>1.0221010126329528</v>
      </c>
      <c r="E52" s="53">
        <f t="shared" si="52"/>
        <v>1.0221010126329528</v>
      </c>
      <c r="F52" s="51">
        <f t="shared" si="16"/>
        <v>1.0361668154430879</v>
      </c>
      <c r="G52" s="74">
        <v>110.00000000000001</v>
      </c>
      <c r="H52" s="51">
        <f t="shared" si="17"/>
        <v>115.60878328197867</v>
      </c>
      <c r="I52" s="53">
        <f t="shared" si="18"/>
        <v>0.95148479966008803</v>
      </c>
      <c r="L52" s="52">
        <f t="shared" si="19"/>
        <v>43.797826762116024</v>
      </c>
      <c r="N52" s="52">
        <f t="shared" si="20"/>
        <v>45.066807796991107</v>
      </c>
      <c r="Q52" s="52">
        <f t="shared" si="21"/>
        <v>35.368169953436308</v>
      </c>
      <c r="R52" s="52">
        <f t="shared" si="22"/>
        <v>36.392913421940342</v>
      </c>
      <c r="T52" s="52">
        <f t="shared" si="23"/>
        <v>61.673698686017495</v>
      </c>
      <c r="V52" s="52">
        <f t="shared" si="24"/>
        <v>63.036749879798094</v>
      </c>
      <c r="Y52" s="52">
        <f t="shared" si="25"/>
        <v>40.758495777790927</v>
      </c>
      <c r="Z52" s="52">
        <f t="shared" si="26"/>
        <v>41.939416430155141</v>
      </c>
      <c r="AB52" s="52">
        <f t="shared" si="1"/>
        <v>58.624177388212232</v>
      </c>
      <c r="AE52" s="52">
        <f t="shared" si="27"/>
        <v>41.966858587378887</v>
      </c>
      <c r="AF52" s="52">
        <f t="shared" si="28"/>
        <v>43.18278986931027</v>
      </c>
      <c r="AI52" s="52">
        <f t="shared" si="29"/>
        <v>95.310981733948594</v>
      </c>
      <c r="AJ52" s="52">
        <f t="shared" si="30"/>
        <v>98.758076420019833</v>
      </c>
      <c r="AM52" s="52">
        <f t="shared" si="31"/>
        <v>34.589488411292251</v>
      </c>
      <c r="AN52" s="52">
        <f t="shared" si="32"/>
        <v>35.591670666552645</v>
      </c>
      <c r="AO52" s="75">
        <f>('P - Cleaned rent revenue'!G55+'P - Cleaned rent revenue'!H55)/('P - interpolated population'!G55+'P - interpolated population'!H55)</f>
        <v>87.224922897822793</v>
      </c>
      <c r="AP52" s="76">
        <f t="shared" si="33"/>
        <v>85.338847941388522</v>
      </c>
      <c r="AQ52" s="88">
        <f t="shared" si="34"/>
        <v>1.0221010126329528</v>
      </c>
      <c r="AR52" s="52">
        <f t="shared" si="53"/>
        <v>87.224922897822793</v>
      </c>
      <c r="AS52" s="52">
        <f>SUM('P - Cleaned rent revenue'!G55:I55)/SUM('P - interpolated population'!G55:I55)</f>
        <v>85.773324727356254</v>
      </c>
      <c r="AT52" s="52">
        <f t="shared" si="35"/>
        <v>82.779455439979216</v>
      </c>
      <c r="AU52" s="52">
        <f t="shared" si="36"/>
        <v>1.0361668154430879</v>
      </c>
      <c r="AV52" s="52">
        <f t="shared" si="48"/>
        <v>85.773324727356254</v>
      </c>
      <c r="AW52" s="52">
        <f>SUM('P - Cleaned rent revenue'!G55:I55,'P - Cleaned rent revenue'!K55:N55)/SUM('P - interpolated population'!G55:I55,'P - interpolated population'!K55:N55)</f>
        <v>79.890124465716667</v>
      </c>
      <c r="AY52" s="88">
        <f>SUM('P - Cleaned rent revenue'!K55:N55)/SUM('P - interpolated population'!K55:N55)</f>
        <v>53.142395648176901</v>
      </c>
      <c r="BB52" s="52">
        <f t="shared" si="37"/>
        <v>66.601642666672575</v>
      </c>
      <c r="BC52" s="52">
        <f t="shared" si="38"/>
        <v>68.073606412624116</v>
      </c>
      <c r="BF52" s="52">
        <f t="shared" si="39"/>
        <v>43.540419003738428</v>
      </c>
      <c r="BG52" s="52">
        <f t="shared" si="40"/>
        <v>44.801942007296461</v>
      </c>
      <c r="BJ52" s="52">
        <f t="shared" si="41"/>
        <v>22.700507442969101</v>
      </c>
      <c r="BK52" s="52">
        <f t="shared" si="42"/>
        <v>23.358223032001145</v>
      </c>
      <c r="BN52" s="52">
        <f t="shared" si="43"/>
        <v>56.636603577151398</v>
      </c>
      <c r="BO52" s="52">
        <f t="shared" si="44"/>
        <v>58.684969166049562</v>
      </c>
      <c r="BR52" s="52">
        <f t="shared" si="45"/>
        <v>41.996757775231302</v>
      </c>
      <c r="BS52" s="52">
        <f t="shared" si="46"/>
        <v>42.924928649364752</v>
      </c>
      <c r="BU52" s="52">
        <f t="shared" si="47"/>
        <v>37.880420688609846</v>
      </c>
      <c r="BX52" s="51">
        <f t="shared" si="4"/>
        <v>31.67678669678363</v>
      </c>
      <c r="BY52" s="51">
        <f t="shared" si="54"/>
        <v>32.594577476274345</v>
      </c>
      <c r="CA52" s="52">
        <f t="shared" si="6"/>
        <v>92.30599532213364</v>
      </c>
      <c r="CB52" s="52">
        <f t="shared" si="7"/>
        <v>87.827751466505347</v>
      </c>
      <c r="CD52" s="52">
        <f t="shared" si="8"/>
        <v>63.036749879798094</v>
      </c>
      <c r="CG52" s="52">
        <f t="shared" si="9"/>
        <v>55.432173590299058</v>
      </c>
      <c r="CI52" s="52">
        <f t="shared" si="10"/>
        <v>45.066807796991107</v>
      </c>
      <c r="CK52" s="52">
        <f t="shared" si="11"/>
        <v>45.066807796991107</v>
      </c>
      <c r="CN52" s="52">
        <f t="shared" si="12"/>
        <v>69.40288400736631</v>
      </c>
      <c r="CQ52" s="52">
        <f t="shared" si="13"/>
        <v>90.133615593982213</v>
      </c>
      <c r="CT52" s="51">
        <f t="shared" si="14"/>
        <v>57.68551398014862</v>
      </c>
    </row>
    <row r="53" spans="1:98">
      <c r="A53" s="50">
        <v>1871</v>
      </c>
      <c r="B53" s="53">
        <f t="shared" si="15"/>
        <v>0.99616935720074651</v>
      </c>
      <c r="C53" s="87">
        <f>D52+0.03</f>
        <v>1.0521010126329529</v>
      </c>
      <c r="D53" s="87">
        <f t="shared" si="56"/>
        <v>1.0362989240706146</v>
      </c>
      <c r="E53" s="53">
        <f t="shared" si="52"/>
        <v>1.0362989240706146</v>
      </c>
      <c r="F53" s="51">
        <f t="shared" si="16"/>
        <v>1.0698361534210354</v>
      </c>
      <c r="G53" s="74">
        <v>117</v>
      </c>
      <c r="H53" s="51">
        <f t="shared" si="17"/>
        <v>117.44990864683096</v>
      </c>
      <c r="I53" s="53">
        <f t="shared" si="18"/>
        <v>0.99616935720074651</v>
      </c>
      <c r="L53" s="52">
        <f t="shared" si="19"/>
        <v>44.52203338349841</v>
      </c>
      <c r="N53" s="52">
        <f t="shared" si="20"/>
        <v>46.841676407256813</v>
      </c>
      <c r="Q53" s="52">
        <f t="shared" si="21"/>
        <v>36.347021523832261</v>
      </c>
      <c r="R53" s="52">
        <f t="shared" si="22"/>
        <v>38.240738151415655</v>
      </c>
      <c r="T53" s="52">
        <f t="shared" si="23"/>
        <v>62.976243165001335</v>
      </c>
      <c r="V53" s="52">
        <f t="shared" si="24"/>
        <v>65.262213033900281</v>
      </c>
      <c r="Y53" s="52">
        <f t="shared" si="25"/>
        <v>41.619312540497653</v>
      </c>
      <c r="Z53" s="52">
        <f t="shared" si="26"/>
        <v>43.787720868944938</v>
      </c>
      <c r="AB53" s="52">
        <f t="shared" si="1"/>
        <v>60.693858121527263</v>
      </c>
      <c r="AE53" s="52">
        <f t="shared" si="27"/>
        <v>42.601106432928681</v>
      </c>
      <c r="AF53" s="52">
        <f t="shared" si="28"/>
        <v>44.820667217368467</v>
      </c>
      <c r="AI53" s="52">
        <f t="shared" si="29"/>
        <v>96.538803596246467</v>
      </c>
      <c r="AJ53" s="52">
        <f t="shared" si="30"/>
        <v>103.28070229527714</v>
      </c>
      <c r="AM53" s="52">
        <f t="shared" si="31"/>
        <v>35.196612168682925</v>
      </c>
      <c r="AN53" s="52">
        <f t="shared" si="32"/>
        <v>37.030391303920617</v>
      </c>
      <c r="AO53" s="75">
        <f>('P - Cleaned rent revenue'!G56+'P - Cleaned rent revenue'!H56)/('P - interpolated population'!G56+'P - interpolated population'!H56)</f>
        <v>90.79329297843887</v>
      </c>
      <c r="AP53" s="76">
        <f t="shared" si="33"/>
        <v>87.613034105834998</v>
      </c>
      <c r="AQ53" s="88">
        <f t="shared" si="34"/>
        <v>1.0362989240706146</v>
      </c>
      <c r="AR53" s="52">
        <f t="shared" si="53"/>
        <v>90.79329297843887</v>
      </c>
      <c r="AS53" s="52">
        <f>AO53</f>
        <v>90.79329297843887</v>
      </c>
      <c r="AT53" s="52">
        <f t="shared" si="35"/>
        <v>84.866540253016723</v>
      </c>
      <c r="AU53" s="52">
        <f t="shared" si="36"/>
        <v>1.0698361534210354</v>
      </c>
      <c r="AV53" s="52">
        <f t="shared" si="48"/>
        <v>90.793292978438885</v>
      </c>
      <c r="AW53" s="52"/>
      <c r="AY53" s="88"/>
      <c r="BB53" s="52">
        <f t="shared" si="37"/>
        <v>67.804545936321162</v>
      </c>
      <c r="BC53" s="52">
        <f t="shared" si="38"/>
        <v>70.265778000906181</v>
      </c>
      <c r="BF53" s="52">
        <f t="shared" si="39"/>
        <v>44.611411038428855</v>
      </c>
      <c r="BG53" s="52">
        <f t="shared" si="40"/>
        <v>46.935710728515886</v>
      </c>
      <c r="BJ53" s="52">
        <f t="shared" si="41"/>
        <v>22.873688554180656</v>
      </c>
      <c r="BK53" s="52">
        <f t="shared" si="42"/>
        <v>24.065430890504253</v>
      </c>
      <c r="BN53" s="52">
        <f t="shared" si="43"/>
        <v>57.52706211109389</v>
      </c>
      <c r="BO53" s="52">
        <f t="shared" si="44"/>
        <v>61.544530846545676</v>
      </c>
      <c r="BR53" s="52">
        <f t="shared" si="45"/>
        <v>42.798044807468088</v>
      </c>
      <c r="BS53" s="52">
        <f t="shared" si="46"/>
        <v>44.351567786305132</v>
      </c>
      <c r="BU53" s="52">
        <f t="shared" si="47"/>
        <v>39.34078219557243</v>
      </c>
      <c r="BX53" s="51">
        <f t="shared" si="4"/>
        <v>32.703566256096508</v>
      </c>
      <c r="BY53" s="51">
        <f t="shared" si="54"/>
        <v>34.407455174748002</v>
      </c>
      <c r="CA53" s="52">
        <f t="shared" si="6"/>
        <v>93.607367606959386</v>
      </c>
      <c r="CB53" s="52">
        <f t="shared" si="7"/>
        <v>93.248791218278711</v>
      </c>
      <c r="CD53" s="52">
        <f t="shared" si="8"/>
        <v>65.262213033900281</v>
      </c>
      <c r="CG53" s="52">
        <f t="shared" si="9"/>
        <v>57.615261980925879</v>
      </c>
      <c r="CI53" s="52">
        <f t="shared" si="10"/>
        <v>46.841676407256813</v>
      </c>
      <c r="CK53" s="52">
        <f t="shared" si="11"/>
        <v>46.841676407256813</v>
      </c>
      <c r="CN53" s="52">
        <f t="shared" si="12"/>
        <v>72.136181667175492</v>
      </c>
      <c r="CQ53" s="52">
        <f t="shared" si="13"/>
        <v>93.683352814513626</v>
      </c>
      <c r="CT53" s="51">
        <f t="shared" si="14"/>
        <v>59.957345801288724</v>
      </c>
    </row>
    <row r="54" spans="1:98">
      <c r="A54" s="50">
        <v>1872</v>
      </c>
      <c r="B54" s="53">
        <f t="shared" si="15"/>
        <v>1.0727423681942845</v>
      </c>
      <c r="C54" s="53">
        <f>M54</f>
        <v>1.0605809373063131</v>
      </c>
      <c r="D54" s="53">
        <f t="shared" ref="D54:D90" si="57">U54</f>
        <v>1.0263380535507076</v>
      </c>
      <c r="E54" s="53">
        <f t="shared" si="52"/>
        <v>1.0216207194919382</v>
      </c>
      <c r="F54" s="51">
        <f t="shared" si="16"/>
        <v>1.0561605155372049</v>
      </c>
      <c r="G54" s="74">
        <v>128</v>
      </c>
      <c r="H54" s="51">
        <f t="shared" si="17"/>
        <v>119.32035481684071</v>
      </c>
      <c r="I54" s="53">
        <f t="shared" si="18"/>
        <v>1.0727423681942845</v>
      </c>
      <c r="J54" s="74">
        <v>48</v>
      </c>
      <c r="K54" s="69">
        <v>48</v>
      </c>
      <c r="L54" s="52">
        <f t="shared" si="19"/>
        <v>45.258214919373771</v>
      </c>
      <c r="M54" s="88">
        <f>J54/L54</f>
        <v>1.0605809373063131</v>
      </c>
      <c r="N54" s="52">
        <f t="shared" si="20"/>
        <v>48</v>
      </c>
      <c r="Q54" s="52">
        <f t="shared" si="21"/>
        <v>37.352963848376021</v>
      </c>
      <c r="R54" s="52">
        <f t="shared" si="22"/>
        <v>39.615841409479465</v>
      </c>
      <c r="S54" s="74">
        <v>66</v>
      </c>
      <c r="T54" s="52">
        <f t="shared" si="23"/>
        <v>64.306297298114529</v>
      </c>
      <c r="U54" s="88">
        <f t="shared" ref="U54:U76" si="58">S54/T54</f>
        <v>1.0263380535507076</v>
      </c>
      <c r="V54" s="52">
        <f t="shared" si="24"/>
        <v>66</v>
      </c>
      <c r="Y54" s="52">
        <f t="shared" si="25"/>
        <v>42.498309696882217</v>
      </c>
      <c r="Z54" s="52">
        <f t="shared" si="26"/>
        <v>45.072897132253317</v>
      </c>
      <c r="AB54" s="52">
        <f t="shared" si="1"/>
        <v>61.38</v>
      </c>
      <c r="AE54" s="52">
        <f t="shared" si="27"/>
        <v>43.244939707150657</v>
      </c>
      <c r="AF54" s="52">
        <f t="shared" si="28"/>
        <v>45.864758688364837</v>
      </c>
      <c r="AI54" s="52">
        <f t="shared" si="29"/>
        <v>97.782442592080358</v>
      </c>
      <c r="AJ54" s="52">
        <f t="shared" si="30"/>
        <v>103.27395497853874</v>
      </c>
      <c r="AM54" s="52">
        <f t="shared" si="31"/>
        <v>35.814392321230578</v>
      </c>
      <c r="AN54" s="52">
        <f t="shared" si="32"/>
        <v>37.984061777106746</v>
      </c>
      <c r="AO54" s="75">
        <f>('P - Cleaned rent revenue'!G57+'P - Cleaned rent revenue'!H57)/('P - interpolated population'!G57+'P - interpolated population'!H57)</f>
        <v>91.892561512426724</v>
      </c>
      <c r="AP54" s="76">
        <f t="shared" si="33"/>
        <v>89.947824823018252</v>
      </c>
      <c r="AQ54" s="88">
        <f t="shared" si="34"/>
        <v>1.0216207194919382</v>
      </c>
      <c r="AR54" s="52">
        <f t="shared" si="53"/>
        <v>91.892561512426724</v>
      </c>
      <c r="AS54" s="52">
        <f>AO54</f>
        <v>91.892561512426724</v>
      </c>
      <c r="AT54" s="52">
        <f t="shared" si="35"/>
        <v>87.006245888378572</v>
      </c>
      <c r="AU54" s="52">
        <f t="shared" si="36"/>
        <v>1.0561605155372049</v>
      </c>
      <c r="AV54" s="52">
        <f t="shared" si="48"/>
        <v>91.892561512426724</v>
      </c>
      <c r="AW54" s="52"/>
      <c r="AY54" s="88"/>
      <c r="BB54" s="52">
        <f t="shared" si="37"/>
        <v>69.029175040621794</v>
      </c>
      <c r="BC54" s="52">
        <f t="shared" si="38"/>
        <v>70.847269149402862</v>
      </c>
      <c r="BF54" s="52">
        <f t="shared" si="39"/>
        <v>45.708746961501994</v>
      </c>
      <c r="BG54" s="52">
        <f t="shared" si="40"/>
        <v>48.477825695526874</v>
      </c>
      <c r="BJ54" s="52">
        <f t="shared" si="41"/>
        <v>23.048190856002414</v>
      </c>
      <c r="BK54" s="52">
        <f t="shared" si="42"/>
        <v>24.444471861273836</v>
      </c>
      <c r="BN54" s="52">
        <f t="shared" si="43"/>
        <v>58.431520714789691</v>
      </c>
      <c r="BO54" s="52">
        <f t="shared" si="44"/>
        <v>61.713065041755151</v>
      </c>
      <c r="BR54" s="52">
        <f t="shared" si="45"/>
        <v>43.614620184378211</v>
      </c>
      <c r="BS54" s="52">
        <f t="shared" si="46"/>
        <v>44.763344386388141</v>
      </c>
      <c r="BU54" s="52">
        <f t="shared" si="47"/>
        <v>40.281382055151191</v>
      </c>
      <c r="BX54" s="51">
        <f t="shared" si="4"/>
        <v>33.763628113690281</v>
      </c>
      <c r="BY54" s="51">
        <f t="shared" si="54"/>
        <v>35.80906035167942</v>
      </c>
      <c r="CA54" s="52">
        <f t="shared" si="6"/>
        <v>94.927087235506463</v>
      </c>
      <c r="CB54" s="52">
        <f t="shared" si="7"/>
        <v>101.83230836680264</v>
      </c>
      <c r="CD54" s="52">
        <f t="shared" si="8"/>
        <v>66</v>
      </c>
      <c r="CG54" s="52">
        <f t="shared" si="9"/>
        <v>59.04</v>
      </c>
      <c r="CI54" s="52">
        <f t="shared" si="10"/>
        <v>48</v>
      </c>
      <c r="CK54" s="52">
        <f t="shared" si="11"/>
        <v>48</v>
      </c>
      <c r="CN54" s="52">
        <f t="shared" si="12"/>
        <v>73.92</v>
      </c>
      <c r="CQ54" s="52">
        <f t="shared" si="13"/>
        <v>96</v>
      </c>
      <c r="CT54" s="51">
        <f t="shared" si="14"/>
        <v>61.44</v>
      </c>
    </row>
    <row r="55" spans="1:98">
      <c r="A55" s="50">
        <v>1873</v>
      </c>
      <c r="B55" s="53">
        <f t="shared" si="15"/>
        <v>1.1631687443998133</v>
      </c>
      <c r="C55" s="53">
        <f t="shared" ref="C55:C76" si="59">M55</f>
        <v>1.0650652866086934</v>
      </c>
      <c r="D55" s="53">
        <f t="shared" si="57"/>
        <v>1.0812549036119525</v>
      </c>
      <c r="E55" s="53">
        <f t="shared" si="52"/>
        <v>1.0879143481421898</v>
      </c>
      <c r="F55" s="51">
        <f t="shared" si="16"/>
        <v>1.1262711302236559</v>
      </c>
      <c r="G55" s="74">
        <v>141</v>
      </c>
      <c r="H55" s="51">
        <f t="shared" si="17"/>
        <v>121.22058873990375</v>
      </c>
      <c r="I55" s="53">
        <f t="shared" si="18"/>
        <v>1.1631687443998133</v>
      </c>
      <c r="J55" s="74">
        <v>49</v>
      </c>
      <c r="K55" s="69">
        <v>49</v>
      </c>
      <c r="L55" s="52">
        <f t="shared" si="19"/>
        <v>46.006569377565938</v>
      </c>
      <c r="M55" s="88">
        <f t="shared" ref="M55:M76" si="60">J55/L55</f>
        <v>1.0650652866086934</v>
      </c>
      <c r="N55" s="52">
        <f t="shared" si="20"/>
        <v>49</v>
      </c>
      <c r="Q55" s="52">
        <f t="shared" si="21"/>
        <v>38.386746692386964</v>
      </c>
      <c r="R55" s="52">
        <f t="shared" si="22"/>
        <v>40.884391367902431</v>
      </c>
      <c r="S55" s="74">
        <v>71</v>
      </c>
      <c r="T55" s="52">
        <f t="shared" si="23"/>
        <v>65.664442087451491</v>
      </c>
      <c r="U55" s="88">
        <f t="shared" si="58"/>
        <v>1.0812549036119525</v>
      </c>
      <c r="V55" s="52">
        <f t="shared" si="24"/>
        <v>71</v>
      </c>
      <c r="Y55" s="52">
        <f t="shared" si="25"/>
        <v>43.395871215668976</v>
      </c>
      <c r="Z55" s="52">
        <f t="shared" si="26"/>
        <v>46.219436013950421</v>
      </c>
      <c r="AB55" s="52">
        <f t="shared" si="1"/>
        <v>66.03</v>
      </c>
      <c r="AE55" s="52">
        <f t="shared" si="27"/>
        <v>43.898503275247691</v>
      </c>
      <c r="AF55" s="52">
        <f t="shared" si="28"/>
        <v>46.754771972544347</v>
      </c>
      <c r="AI55" s="52">
        <f t="shared" si="29"/>
        <v>99.042102482045365</v>
      </c>
      <c r="AJ55" s="52">
        <f t="shared" si="30"/>
        <v>111.54826070218039</v>
      </c>
      <c r="AM55" s="52">
        <f t="shared" si="31"/>
        <v>36.44301591277322</v>
      </c>
      <c r="AN55" s="52">
        <f t="shared" si="32"/>
        <v>38.814191188022981</v>
      </c>
      <c r="AO55" s="75">
        <f>('P - Cleaned rent revenue'!G58+'P - Cleaned rent revenue'!H58)/('P - interpolated population'!G58+'P - interpolated population'!H58)</f>
        <v>100.46327112282287</v>
      </c>
      <c r="AP55" s="76">
        <f t="shared" si="33"/>
        <v>92.344835137418727</v>
      </c>
      <c r="AQ55" s="88">
        <f t="shared" si="34"/>
        <v>1.0879143481421898</v>
      </c>
      <c r="AR55" s="52">
        <f t="shared" si="53"/>
        <v>100.46327112282287</v>
      </c>
      <c r="AS55" s="52">
        <f>AO55</f>
        <v>100.46327112282287</v>
      </c>
      <c r="AT55" s="52">
        <f t="shared" si="35"/>
        <v>89.199899053501255</v>
      </c>
      <c r="AU55" s="52">
        <f t="shared" si="36"/>
        <v>1.1262711302236559</v>
      </c>
      <c r="AV55" s="52">
        <f t="shared" si="48"/>
        <v>100.46327112282287</v>
      </c>
      <c r="AW55" s="52"/>
      <c r="AY55" s="88"/>
      <c r="BB55" s="52">
        <f t="shared" si="37"/>
        <v>70.275922373462876</v>
      </c>
      <c r="BC55" s="52">
        <f t="shared" si="38"/>
        <v>75.986185672159664</v>
      </c>
      <c r="BF55" s="52">
        <f t="shared" si="39"/>
        <v>46.833074770732438</v>
      </c>
      <c r="BG55" s="52">
        <f t="shared" si="40"/>
        <v>49.88028220345651</v>
      </c>
      <c r="BJ55" s="52">
        <f t="shared" si="41"/>
        <v>23.224024427735841</v>
      </c>
      <c r="BK55" s="52">
        <f t="shared" si="42"/>
        <v>24.73510223333377</v>
      </c>
      <c r="BN55" s="52">
        <f t="shared" si="43"/>
        <v>59.350199501748456</v>
      </c>
      <c r="BO55" s="52">
        <f t="shared" si="44"/>
        <v>66.844416271833694</v>
      </c>
      <c r="BR55" s="52">
        <f t="shared" si="45"/>
        <v>44.446775603535023</v>
      </c>
      <c r="BS55" s="52">
        <f t="shared" si="46"/>
        <v>48.058294071062342</v>
      </c>
      <c r="BU55" s="52">
        <f t="shared" si="47"/>
        <v>41.087694207698355</v>
      </c>
      <c r="BX55" s="51">
        <f t="shared" si="4"/>
        <v>34.858051090592134</v>
      </c>
      <c r="BY55" s="51">
        <f t="shared" si="54"/>
        <v>37.126100175421989</v>
      </c>
      <c r="CA55" s="52">
        <f t="shared" si="6"/>
        <v>96.265412877046927</v>
      </c>
      <c r="CB55" s="52">
        <f t="shared" si="7"/>
        <v>111.97291942532429</v>
      </c>
      <c r="CD55" s="52">
        <f t="shared" si="8"/>
        <v>71</v>
      </c>
      <c r="CG55" s="52">
        <f t="shared" si="9"/>
        <v>60.269999999999996</v>
      </c>
      <c r="CI55" s="52">
        <f t="shared" si="10"/>
        <v>49</v>
      </c>
      <c r="CK55" s="52">
        <f t="shared" si="11"/>
        <v>49</v>
      </c>
      <c r="CN55" s="52">
        <f t="shared" si="12"/>
        <v>75.460000000000008</v>
      </c>
      <c r="CQ55" s="52">
        <f t="shared" si="13"/>
        <v>98</v>
      </c>
      <c r="CT55" s="51">
        <f t="shared" si="14"/>
        <v>62.72</v>
      </c>
    </row>
    <row r="56" spans="1:98">
      <c r="A56" s="50">
        <v>1874</v>
      </c>
      <c r="B56" s="53">
        <f t="shared" si="15"/>
        <v>1.347937781215675</v>
      </c>
      <c r="C56" s="53">
        <f t="shared" si="59"/>
        <v>1.1118880538174984</v>
      </c>
      <c r="D56" s="53">
        <f t="shared" si="57"/>
        <v>1.1632889140292741</v>
      </c>
      <c r="E56" s="53">
        <f t="shared" si="52"/>
        <v>1.2335224552550585</v>
      </c>
      <c r="F56" s="51">
        <f t="shared" si="16"/>
        <v>1.2788020374624331</v>
      </c>
      <c r="G56" s="74">
        <v>166</v>
      </c>
      <c r="H56" s="51">
        <f t="shared" si="17"/>
        <v>123.1510848002853</v>
      </c>
      <c r="I56" s="53">
        <f t="shared" si="18"/>
        <v>1.347937781215675</v>
      </c>
      <c r="J56" s="74">
        <v>52</v>
      </c>
      <c r="K56" s="69">
        <v>52</v>
      </c>
      <c r="L56" s="52">
        <f t="shared" si="19"/>
        <v>46.767298040001343</v>
      </c>
      <c r="M56" s="88">
        <f t="shared" si="60"/>
        <v>1.1118880538174984</v>
      </c>
      <c r="N56" s="52">
        <f t="shared" si="20"/>
        <v>52</v>
      </c>
      <c r="Q56" s="52">
        <f t="shared" si="21"/>
        <v>39.449140571733949</v>
      </c>
      <c r="R56" s="52">
        <f t="shared" si="22"/>
        <v>43.863028135078181</v>
      </c>
      <c r="S56" s="74">
        <v>78</v>
      </c>
      <c r="T56" s="52">
        <f t="shared" si="23"/>
        <v>67.051270805832786</v>
      </c>
      <c r="U56" s="88">
        <f t="shared" si="58"/>
        <v>1.1632889140292741</v>
      </c>
      <c r="V56" s="52">
        <f t="shared" si="24"/>
        <v>78</v>
      </c>
      <c r="Y56" s="52">
        <f t="shared" si="25"/>
        <v>44.312389174976616</v>
      </c>
      <c r="Z56" s="52">
        <f t="shared" si="26"/>
        <v>49.270416159768338</v>
      </c>
      <c r="AB56" s="52">
        <f t="shared" si="1"/>
        <v>72.540000000000006</v>
      </c>
      <c r="AE56" s="52">
        <f t="shared" si="27"/>
        <v>44.561944191779865</v>
      </c>
      <c r="AF56" s="52">
        <f t="shared" si="28"/>
        <v>49.547893401722092</v>
      </c>
      <c r="AI56" s="52">
        <f t="shared" si="29"/>
        <v>100.31798965163567</v>
      </c>
      <c r="AJ56" s="52">
        <f t="shared" si="30"/>
        <v>128.28684956064697</v>
      </c>
      <c r="AM56" s="52">
        <f t="shared" si="31"/>
        <v>37.082673270191322</v>
      </c>
      <c r="AN56" s="52">
        <f t="shared" si="32"/>
        <v>41.231781412743196</v>
      </c>
      <c r="AO56" s="75">
        <f>('P - Cleaned rent revenue'!G59+'P - Cleaned rent revenue'!H59)/('P - interpolated population'!G59+'P - interpolated population'!H59)</f>
        <v>116.94498837084343</v>
      </c>
      <c r="AP56" s="76">
        <f t="shared" si="33"/>
        <v>94.805723132670835</v>
      </c>
      <c r="AQ56" s="88">
        <f t="shared" si="34"/>
        <v>1.2335224552550585</v>
      </c>
      <c r="AR56" s="52">
        <f t="shared" si="53"/>
        <v>116.94498837084343</v>
      </c>
      <c r="AS56" s="52">
        <f>AO56</f>
        <v>116.94498837084343</v>
      </c>
      <c r="AT56" s="52">
        <f t="shared" si="35"/>
        <v>91.448859905557413</v>
      </c>
      <c r="AU56" s="52">
        <f t="shared" si="36"/>
        <v>1.2788020374624331</v>
      </c>
      <c r="AV56" s="52">
        <f t="shared" si="48"/>
        <v>116.94498837084343</v>
      </c>
      <c r="AW56" s="52"/>
      <c r="AY56" s="88"/>
      <c r="BB56" s="52">
        <f t="shared" si="37"/>
        <v>71.545187415823634</v>
      </c>
      <c r="BC56" s="52">
        <f t="shared" si="38"/>
        <v>83.227723372974367</v>
      </c>
      <c r="BF56" s="52">
        <f t="shared" si="39"/>
        <v>47.985058403118003</v>
      </c>
      <c r="BG56" s="52">
        <f t="shared" si="40"/>
        <v>53.35401320016188</v>
      </c>
      <c r="BJ56" s="52">
        <f t="shared" si="41"/>
        <v>23.40119942557693</v>
      </c>
      <c r="BK56" s="52">
        <f t="shared" si="42"/>
        <v>26.019514086299896</v>
      </c>
      <c r="BN56" s="52">
        <f t="shared" si="43"/>
        <v>60.283322046173808</v>
      </c>
      <c r="BO56" s="52">
        <f t="shared" si="44"/>
        <v>77.090435057651078</v>
      </c>
      <c r="BR56" s="52">
        <f t="shared" si="45"/>
        <v>45.294808328024423</v>
      </c>
      <c r="BS56" s="52">
        <f t="shared" si="46"/>
        <v>52.690948391071657</v>
      </c>
      <c r="BU56" s="52">
        <f t="shared" si="47"/>
        <v>43.568398657922899</v>
      </c>
      <c r="BX56" s="51">
        <f t="shared" si="4"/>
        <v>35.987948977013104</v>
      </c>
      <c r="BY56" s="51">
        <f t="shared" si="54"/>
        <v>40.014570548934536</v>
      </c>
      <c r="BZ56" s="97">
        <f>Hungary!E4</f>
        <v>146.28480489074258</v>
      </c>
      <c r="CA56" s="52">
        <f t="shared" si="6"/>
        <v>97.622606847691003</v>
      </c>
      <c r="CB56" s="52">
        <f t="shared" si="7"/>
        <v>131.58920007076676</v>
      </c>
      <c r="CD56" s="52">
        <f t="shared" si="8"/>
        <v>78</v>
      </c>
      <c r="CG56" s="52">
        <f t="shared" si="9"/>
        <v>63.96</v>
      </c>
      <c r="CI56" s="52">
        <f t="shared" si="10"/>
        <v>52</v>
      </c>
      <c r="CK56" s="52">
        <f t="shared" si="11"/>
        <v>52</v>
      </c>
      <c r="CN56" s="52">
        <f t="shared" si="12"/>
        <v>80.08</v>
      </c>
      <c r="CQ56" s="52">
        <f t="shared" si="13"/>
        <v>104</v>
      </c>
      <c r="CT56" s="51">
        <f t="shared" si="14"/>
        <v>66.56</v>
      </c>
    </row>
    <row r="57" spans="1:98">
      <c r="A57" s="50">
        <v>1875</v>
      </c>
      <c r="B57" s="53">
        <f t="shared" si="15"/>
        <v>1.4227215431378453</v>
      </c>
      <c r="C57" s="53">
        <f t="shared" si="59"/>
        <v>1.1569057525047655</v>
      </c>
      <c r="D57" s="53">
        <f t="shared" si="57"/>
        <v>1.2268614432773233</v>
      </c>
      <c r="E57" s="53">
        <f t="shared" si="52"/>
        <v>1.2266946443640472</v>
      </c>
      <c r="F57" s="51">
        <f t="shared" si="16"/>
        <v>1.251414667045065</v>
      </c>
      <c r="G57" s="74">
        <v>178</v>
      </c>
      <c r="H57" s="51">
        <f t="shared" si="17"/>
        <v>125.11232493704767</v>
      </c>
      <c r="I57" s="53">
        <f t="shared" si="18"/>
        <v>1.4227215431378453</v>
      </c>
      <c r="J57" s="74">
        <v>55.000000000000007</v>
      </c>
      <c r="K57" s="69">
        <v>55.000000000000007</v>
      </c>
      <c r="L57" s="52">
        <f t="shared" si="19"/>
        <v>47.540605516846938</v>
      </c>
      <c r="M57" s="88">
        <f t="shared" si="60"/>
        <v>1.1569057525047655</v>
      </c>
      <c r="N57" s="52">
        <f t="shared" si="20"/>
        <v>55.000000000000014</v>
      </c>
      <c r="Q57" s="52">
        <f t="shared" si="21"/>
        <v>40.540937327128702</v>
      </c>
      <c r="R57" s="52">
        <f t="shared" si="22"/>
        <v>46.902043605690366</v>
      </c>
      <c r="S57" s="74">
        <v>84</v>
      </c>
      <c r="T57" s="52">
        <f t="shared" si="23"/>
        <v>68.467389255962132</v>
      </c>
      <c r="U57" s="88">
        <f t="shared" si="58"/>
        <v>1.2268614432773233</v>
      </c>
      <c r="V57" s="52">
        <f t="shared" si="24"/>
        <v>84</v>
      </c>
      <c r="Y57" s="52">
        <f t="shared" si="25"/>
        <v>45.248263933588021</v>
      </c>
      <c r="Z57" s="52">
        <f t="shared" si="26"/>
        <v>52.347976835621886</v>
      </c>
      <c r="AB57" s="52">
        <f t="shared" si="1"/>
        <v>78.12</v>
      </c>
      <c r="AE57" s="52">
        <f t="shared" si="27"/>
        <v>45.235411733752294</v>
      </c>
      <c r="AF57" s="52">
        <f t="shared" si="28"/>
        <v>52.333108051699597</v>
      </c>
      <c r="AI57" s="52">
        <f t="shared" si="29"/>
        <v>101.61031314505927</v>
      </c>
      <c r="AJ57" s="52">
        <f t="shared" si="30"/>
        <v>127.15663619276913</v>
      </c>
      <c r="AM57" s="52">
        <f t="shared" si="31"/>
        <v>37.733558061032561</v>
      </c>
      <c r="AN57" s="52">
        <f t="shared" si="32"/>
        <v>43.654170383281134</v>
      </c>
      <c r="AO57" s="75">
        <f>('P - Cleaned rent revenue'!G60+'P - Cleaned rent revenue'!H60)/('P - interpolated population'!G60+'P - interpolated population'!H60)</f>
        <v>119.3968775202249</v>
      </c>
      <c r="AP57" s="76">
        <f t="shared" si="33"/>
        <v>97.332191078508856</v>
      </c>
      <c r="AQ57" s="88">
        <f t="shared" si="34"/>
        <v>1.2266946443640472</v>
      </c>
      <c r="AR57" s="52">
        <f t="shared" si="53"/>
        <v>119.3968775202249</v>
      </c>
      <c r="AS57" s="52">
        <f>SUM('P - Cleaned rent revenue'!G60:I60)/SUM('P - interpolated population'!G60:I60)</f>
        <v>117.32578505237821</v>
      </c>
      <c r="AT57" s="52">
        <f t="shared" si="35"/>
        <v>93.754522894810506</v>
      </c>
      <c r="AU57" s="52">
        <f t="shared" si="36"/>
        <v>1.251414667045065</v>
      </c>
      <c r="AV57" s="52">
        <f t="shared" si="48"/>
        <v>117.32578505237821</v>
      </c>
      <c r="AW57" s="52">
        <f>SUM('P - Cleaned rent revenue'!G60:I60,'P - Cleaned rent revenue'!K60:N60)/SUM('P - interpolated population'!G60:I60,'P - interpolated population'!K60:N60)</f>
        <v>109.28233831063326</v>
      </c>
      <c r="AY57" s="88">
        <f>SUM('P - Cleaned rent revenue'!K60:N60)/SUM('P - interpolated population'!K60:N60)</f>
        <v>82.140738984338924</v>
      </c>
      <c r="BB57" s="52">
        <f t="shared" si="37"/>
        <v>72.837376863775191</v>
      </c>
      <c r="BC57" s="52">
        <f t="shared" si="38"/>
        <v>89.361369303625551</v>
      </c>
      <c r="BF57" s="52">
        <f t="shared" si="39"/>
        <v>49.165378126947076</v>
      </c>
      <c r="BG57" s="52">
        <f t="shared" si="40"/>
        <v>56.87970877913704</v>
      </c>
      <c r="BJ57" s="52">
        <f t="shared" si="41"/>
        <v>23.579726083202807</v>
      </c>
      <c r="BK57" s="52">
        <f t="shared" si="42"/>
        <v>27.279520748143991</v>
      </c>
      <c r="BN57" s="52">
        <f t="shared" si="43"/>
        <v>61.231115437373461</v>
      </c>
      <c r="BO57" s="52">
        <f t="shared" si="44"/>
        <v>76.625515937858651</v>
      </c>
      <c r="BR57" s="52">
        <f t="shared" si="45"/>
        <v>46.159021292633369</v>
      </c>
      <c r="BS57" s="52">
        <f t="shared" si="46"/>
        <v>56.630723483348874</v>
      </c>
      <c r="BU57" s="52">
        <f t="shared" si="47"/>
        <v>46.045109293157459</v>
      </c>
      <c r="BX57" s="51">
        <f t="shared" si="4"/>
        <v>37.15447166584832</v>
      </c>
      <c r="BY57" s="51">
        <f t="shared" si="54"/>
        <v>42.98422200149524</v>
      </c>
      <c r="BZ57" s="97">
        <f>Hungary!E5</f>
        <v>134.97532930704946</v>
      </c>
      <c r="CA57" s="52">
        <f t="shared" si="6"/>
        <v>98.998935161801754</v>
      </c>
      <c r="CB57" s="52">
        <f t="shared" si="7"/>
        <v>140.84791780240209</v>
      </c>
      <c r="CD57" s="52">
        <f t="shared" si="8"/>
        <v>84</v>
      </c>
      <c r="CG57" s="52">
        <f t="shared" si="9"/>
        <v>67.65000000000002</v>
      </c>
      <c r="CI57" s="52">
        <f t="shared" si="10"/>
        <v>55.000000000000014</v>
      </c>
      <c r="CK57" s="52">
        <f t="shared" si="11"/>
        <v>55.000000000000014</v>
      </c>
      <c r="CN57" s="52">
        <f t="shared" si="12"/>
        <v>84.700000000000017</v>
      </c>
      <c r="CQ57" s="52">
        <f t="shared" si="13"/>
        <v>110.00000000000003</v>
      </c>
      <c r="CT57" s="51">
        <f t="shared" si="14"/>
        <v>70.40000000000002</v>
      </c>
    </row>
    <row r="58" spans="1:98">
      <c r="A58" s="50">
        <v>1876</v>
      </c>
      <c r="B58" s="53">
        <f t="shared" si="15"/>
        <v>1.3374790067144364</v>
      </c>
      <c r="C58" s="53">
        <f t="shared" si="59"/>
        <v>1.1587797269411608</v>
      </c>
      <c r="D58" s="53">
        <f t="shared" si="57"/>
        <v>1.2443963538611187</v>
      </c>
      <c r="E58" s="53">
        <f t="shared" si="52"/>
        <v>1.2115394983856016</v>
      </c>
      <c r="F58" s="51">
        <f t="shared" si="16"/>
        <v>1.2298134664586839</v>
      </c>
      <c r="G58" s="74">
        <v>170</v>
      </c>
      <c r="H58" s="51">
        <f t="shared" si="17"/>
        <v>127.10479876436409</v>
      </c>
      <c r="I58" s="53">
        <f t="shared" si="18"/>
        <v>1.3374790067144364</v>
      </c>
      <c r="J58" s="74">
        <v>56.000000000000007</v>
      </c>
      <c r="K58" s="69">
        <v>56.000000000000007</v>
      </c>
      <c r="L58" s="52">
        <f t="shared" si="19"/>
        <v>48.326699801543484</v>
      </c>
      <c r="M58" s="88">
        <f t="shared" si="60"/>
        <v>1.1587797269411608</v>
      </c>
      <c r="N58" s="52">
        <f t="shared" si="20"/>
        <v>56.000000000000007</v>
      </c>
      <c r="Q58" s="52">
        <f t="shared" si="21"/>
        <v>41.662950714313531</v>
      </c>
      <c r="R58" s="52">
        <f t="shared" si="22"/>
        <v>48.278182652295278</v>
      </c>
      <c r="S58" s="74">
        <v>87</v>
      </c>
      <c r="T58" s="52">
        <f t="shared" si="23"/>
        <v>69.913416035056684</v>
      </c>
      <c r="U58" s="88">
        <f t="shared" si="58"/>
        <v>1.2443963538611187</v>
      </c>
      <c r="V58" s="52">
        <f t="shared" si="24"/>
        <v>87.000000000000014</v>
      </c>
      <c r="Y58" s="52">
        <f t="shared" si="25"/>
        <v>46.203904305837341</v>
      </c>
      <c r="Z58" s="52">
        <f t="shared" si="26"/>
        <v>53.540147615133719</v>
      </c>
      <c r="AB58" s="52">
        <f t="shared" si="1"/>
        <v>80.910000000000011</v>
      </c>
      <c r="AE58" s="52">
        <f t="shared" si="27"/>
        <v>45.919057434203147</v>
      </c>
      <c r="AF58" s="52">
        <f t="shared" si="28"/>
        <v>53.210072835001405</v>
      </c>
      <c r="AI58" s="52">
        <f t="shared" si="29"/>
        <v>102.91928469948822</v>
      </c>
      <c r="AJ58" s="52">
        <f t="shared" si="30"/>
        <v>126.57152228172579</v>
      </c>
      <c r="AM58" s="52">
        <f t="shared" si="31"/>
        <v>38.395867352148137</v>
      </c>
      <c r="AN58" s="52">
        <f t="shared" si="32"/>
        <v>44.49235268599125</v>
      </c>
      <c r="AO58" s="75">
        <f>('P - Cleaned rent revenue'!G61+'P - Cleaned rent revenue'!H61)/('P - interpolated population'!G61+'P - interpolated population'!H61)</f>
        <v>121.06427969107922</v>
      </c>
      <c r="AP58" s="76">
        <f t="shared" si="33"/>
        <v>99.925986608277796</v>
      </c>
      <c r="AQ58" s="88">
        <f t="shared" si="34"/>
        <v>1.2115394983856016</v>
      </c>
      <c r="AR58" s="52">
        <f t="shared" si="53"/>
        <v>121.06427969107922</v>
      </c>
      <c r="AS58" s="52">
        <f>SUM('P - Cleaned rent revenue'!G61:I61)/SUM('P - interpolated population'!G61:I61)</f>
        <v>118.20760139378316</v>
      </c>
      <c r="AT58" s="52">
        <f t="shared" si="35"/>
        <v>96.118317629232422</v>
      </c>
      <c r="AU58" s="52">
        <f t="shared" si="36"/>
        <v>1.2298134664586839</v>
      </c>
      <c r="AV58" s="52">
        <f t="shared" si="48"/>
        <v>118.20760139378315</v>
      </c>
      <c r="AW58" s="52">
        <f>SUM('P - Cleaned rent revenue'!G61:I61,'P - Cleaned rent revenue'!K61:N61)/SUM('P - interpolated population'!G61:I61,'P - interpolated population'!K61:N61)</f>
        <v>109.2923674849938</v>
      </c>
      <c r="AY58" s="88">
        <f>SUM('P - Cleaned rent revenue'!K61:N61)/SUM('P - interpolated population'!K61:N61)</f>
        <v>81.283552058313106</v>
      </c>
      <c r="BB58" s="52">
        <f t="shared" si="37"/>
        <v>74.152904758793696</v>
      </c>
      <c r="BC58" s="52">
        <f t="shared" si="38"/>
        <v>92.275604310053666</v>
      </c>
      <c r="BF58" s="52">
        <f t="shared" si="39"/>
        <v>50.374730943510059</v>
      </c>
      <c r="BG58" s="52">
        <f t="shared" si="40"/>
        <v>58.373216967455029</v>
      </c>
      <c r="BJ58" s="52">
        <f t="shared" si="41"/>
        <v>23.759614712362854</v>
      </c>
      <c r="BK58" s="52">
        <f t="shared" si="42"/>
        <v>27.532159848619017</v>
      </c>
      <c r="BN58" s="52">
        <f t="shared" si="43"/>
        <v>62.193810335024835</v>
      </c>
      <c r="BO58" s="52">
        <f t="shared" si="44"/>
        <v>76.486785480390822</v>
      </c>
      <c r="BR58" s="52">
        <f t="shared" si="45"/>
        <v>47.039723212064459</v>
      </c>
      <c r="BS58" s="52">
        <f t="shared" si="46"/>
        <v>58.536060051729244</v>
      </c>
      <c r="BU58" s="52">
        <f t="shared" si="47"/>
        <v>46.844802262342782</v>
      </c>
      <c r="BX58" s="51">
        <f t="shared" si="4"/>
        <v>38.358806322918696</v>
      </c>
      <c r="BY58" s="51">
        <f t="shared" si="54"/>
        <v>44.449407116660602</v>
      </c>
      <c r="BZ58" s="97">
        <f>Hungary!E6</f>
        <v>136.10566847989855</v>
      </c>
      <c r="CA58" s="52">
        <f t="shared" si="6"/>
        <v>100.39466758413488</v>
      </c>
      <c r="CB58" s="52">
        <f t="shared" si="7"/>
        <v>134.27576027985475</v>
      </c>
      <c r="CD58" s="52">
        <f t="shared" si="8"/>
        <v>87.000000000000014</v>
      </c>
      <c r="CG58" s="52">
        <f t="shared" si="9"/>
        <v>68.88000000000001</v>
      </c>
      <c r="CI58" s="52">
        <f t="shared" si="10"/>
        <v>56.000000000000007</v>
      </c>
      <c r="CK58" s="52">
        <f t="shared" si="11"/>
        <v>56.000000000000007</v>
      </c>
      <c r="CN58" s="52">
        <f t="shared" si="12"/>
        <v>86.240000000000009</v>
      </c>
      <c r="CQ58" s="52">
        <f t="shared" si="13"/>
        <v>112.00000000000001</v>
      </c>
      <c r="CT58" s="51">
        <f t="shared" si="14"/>
        <v>71.680000000000007</v>
      </c>
    </row>
    <row r="59" spans="1:98">
      <c r="A59" s="50">
        <v>1877</v>
      </c>
      <c r="B59" s="53">
        <f t="shared" si="15"/>
        <v>1.355233874606842</v>
      </c>
      <c r="C59" s="53">
        <f t="shared" si="59"/>
        <v>1.160286629493483</v>
      </c>
      <c r="D59" s="53">
        <f t="shared" si="57"/>
        <v>1.2466735038026076</v>
      </c>
      <c r="E59" s="53">
        <f t="shared" si="52"/>
        <v>1.1862867092723786</v>
      </c>
      <c r="F59" s="51">
        <f t="shared" si="16"/>
        <v>1.1997904239965682</v>
      </c>
      <c r="G59" s="74">
        <v>175</v>
      </c>
      <c r="H59" s="51">
        <f t="shared" si="17"/>
        <v>129.1290036937485</v>
      </c>
      <c r="I59" s="53">
        <f t="shared" si="18"/>
        <v>1.355233874606842</v>
      </c>
      <c r="J59" s="74">
        <v>56.999999999999993</v>
      </c>
      <c r="K59" s="69">
        <v>56.999999999999993</v>
      </c>
      <c r="L59" s="52">
        <f t="shared" si="19"/>
        <v>49.125792326748638</v>
      </c>
      <c r="M59" s="88">
        <f t="shared" si="60"/>
        <v>1.160286629493483</v>
      </c>
      <c r="N59" s="52">
        <f t="shared" si="20"/>
        <v>56.999999999999986</v>
      </c>
      <c r="Q59" s="52">
        <f t="shared" si="21"/>
        <v>42.816017010582911</v>
      </c>
      <c r="R59" s="52">
        <f t="shared" si="22"/>
        <v>49.678852065544881</v>
      </c>
      <c r="S59" s="74">
        <v>89</v>
      </c>
      <c r="T59" s="52">
        <f t="shared" si="23"/>
        <v>71.389982805066367</v>
      </c>
      <c r="U59" s="88">
        <f t="shared" si="58"/>
        <v>1.2466735038026076</v>
      </c>
      <c r="V59" s="52">
        <f t="shared" si="24"/>
        <v>89</v>
      </c>
      <c r="Y59" s="52">
        <f t="shared" si="25"/>
        <v>47.179727740190735</v>
      </c>
      <c r="Z59" s="52">
        <f t="shared" si="26"/>
        <v>54.742007280086092</v>
      </c>
      <c r="AB59" s="52">
        <f t="shared" si="1"/>
        <v>82.77000000000001</v>
      </c>
      <c r="AE59" s="52">
        <f t="shared" si="27"/>
        <v>46.613035116299166</v>
      </c>
      <c r="AF59" s="52">
        <f t="shared" si="28"/>
        <v>54.084481405552125</v>
      </c>
      <c r="AI59" s="52">
        <f t="shared" si="29"/>
        <v>104.24511877975013</v>
      </c>
      <c r="AJ59" s="52">
        <f t="shared" si="30"/>
        <v>125.07229526032903</v>
      </c>
      <c r="AM59" s="52">
        <f t="shared" si="31"/>
        <v>39.069801669358213</v>
      </c>
      <c r="AN59" s="52">
        <f t="shared" si="32"/>
        <v>45.332168493918502</v>
      </c>
      <c r="AO59" s="75">
        <f>('P - Cleaned rent revenue'!G62+'P - Cleaned rent revenue'!H62)/('P - interpolated population'!G62+'P - interpolated population'!H62)</f>
        <v>121.69985324839804</v>
      </c>
      <c r="AP59" s="76">
        <f t="shared" si="33"/>
        <v>102.58890392782359</v>
      </c>
      <c r="AQ59" s="88">
        <f t="shared" si="34"/>
        <v>1.1862867092723786</v>
      </c>
      <c r="AR59" s="52">
        <f t="shared" si="53"/>
        <v>121.69985324839804</v>
      </c>
      <c r="AS59" s="52">
        <f>SUM('P - Cleaned rent revenue'!G62:I62)/SUM('P - interpolated population'!G62:I62)</f>
        <v>118.2293997354018</v>
      </c>
      <c r="AT59" s="52">
        <f t="shared" si="35"/>
        <v>98.541709760920696</v>
      </c>
      <c r="AU59" s="52">
        <f t="shared" si="36"/>
        <v>1.1997904239965682</v>
      </c>
      <c r="AV59" s="52">
        <f t="shared" si="48"/>
        <v>118.22939973540181</v>
      </c>
      <c r="AW59" s="52">
        <f>SUM('P - Cleaned rent revenue'!G62:I62,'P - Cleaned rent revenue'!K62:N62)/SUM('P - interpolated population'!G62:I62,'P - interpolated population'!K62:N62)</f>
        <v>108.00458286318054</v>
      </c>
      <c r="AY59" s="88">
        <f>SUM('P - Cleaned rent revenue'!K62:N62)/SUM('P - interpolated population'!K62:N62)</f>
        <v>78.233740909175253</v>
      </c>
      <c r="BB59" s="52">
        <f t="shared" si="37"/>
        <v>75.492192620426692</v>
      </c>
      <c r="BC59" s="52">
        <f t="shared" si="38"/>
        <v>94.114116283848702</v>
      </c>
      <c r="BF59" s="52">
        <f t="shared" si="39"/>
        <v>51.613830998691903</v>
      </c>
      <c r="BG59" s="52">
        <f t="shared" si="40"/>
        <v>59.886838004718484</v>
      </c>
      <c r="BJ59" s="52">
        <f t="shared" si="41"/>
        <v>23.940875703474308</v>
      </c>
      <c r="BK59" s="52">
        <f t="shared" si="42"/>
        <v>27.778277977106626</v>
      </c>
      <c r="BN59" s="52">
        <f t="shared" si="43"/>
        <v>63.171641025309469</v>
      </c>
      <c r="BO59" s="52">
        <f t="shared" si="44"/>
        <v>75.792729970315051</v>
      </c>
      <c r="BR59" s="52">
        <f t="shared" si="45"/>
        <v>47.937228691215154</v>
      </c>
      <c r="BS59" s="52">
        <f t="shared" si="46"/>
        <v>59.762072855064083</v>
      </c>
      <c r="BU59" s="52">
        <f t="shared" si="47"/>
        <v>47.643186789138568</v>
      </c>
      <c r="BX59" s="51">
        <f t="shared" si="4"/>
        <v>39.602178595145212</v>
      </c>
      <c r="BY59" s="51">
        <f t="shared" si="54"/>
        <v>45.94987832276</v>
      </c>
      <c r="BZ59" s="97">
        <f>Hungary!E7</f>
        <v>123.7054136963568</v>
      </c>
      <c r="CA59" s="52">
        <f t="shared" si="6"/>
        <v>101.8100776827134</v>
      </c>
      <c r="CB59" s="52">
        <f t="shared" si="7"/>
        <v>137.97646605196724</v>
      </c>
      <c r="CD59" s="52">
        <f t="shared" si="8"/>
        <v>89</v>
      </c>
      <c r="CG59" s="52">
        <f t="shared" si="9"/>
        <v>70.109999999999985</v>
      </c>
      <c r="CI59" s="52">
        <f t="shared" si="10"/>
        <v>56.999999999999986</v>
      </c>
      <c r="CK59" s="52">
        <f t="shared" si="11"/>
        <v>56.999999999999986</v>
      </c>
      <c r="CN59" s="52">
        <f t="shared" si="12"/>
        <v>87.779999999999987</v>
      </c>
      <c r="CQ59" s="52">
        <f t="shared" si="13"/>
        <v>113.99999999999997</v>
      </c>
      <c r="CT59" s="51">
        <f t="shared" si="14"/>
        <v>72.95999999999998</v>
      </c>
    </row>
    <row r="60" spans="1:98">
      <c r="A60" s="50">
        <v>1878</v>
      </c>
      <c r="B60" s="53">
        <f t="shared" si="15"/>
        <v>1.28062987418632</v>
      </c>
      <c r="C60" s="53">
        <f t="shared" si="59"/>
        <v>1.1414131146083324</v>
      </c>
      <c r="D60" s="53">
        <f t="shared" si="57"/>
        <v>1.2346062677065208</v>
      </c>
      <c r="E60" s="53">
        <f t="shared" si="52"/>
        <v>1.1571578525603332</v>
      </c>
      <c r="F60" s="51">
        <f t="shared" si="16"/>
        <v>1.166194881497729</v>
      </c>
      <c r="G60" s="74">
        <v>168</v>
      </c>
      <c r="H60" s="51">
        <f t="shared" si="17"/>
        <v>131.18544505823198</v>
      </c>
      <c r="I60" s="53">
        <f t="shared" si="18"/>
        <v>1.28062987418632</v>
      </c>
      <c r="J60" s="74">
        <v>56.999999999999993</v>
      </c>
      <c r="K60" s="69">
        <v>56.999999999999993</v>
      </c>
      <c r="L60" s="52">
        <f t="shared" si="19"/>
        <v>49.938098021205171</v>
      </c>
      <c r="M60" s="88">
        <f t="shared" si="60"/>
        <v>1.1414131146083324</v>
      </c>
      <c r="N60" s="52">
        <f t="shared" si="20"/>
        <v>56.999999999999993</v>
      </c>
      <c r="Q60" s="52">
        <f t="shared" si="21"/>
        <v>44.000995638091361</v>
      </c>
      <c r="R60" s="52">
        <f t="shared" si="22"/>
        <v>50.22331347714151</v>
      </c>
      <c r="S60" s="74">
        <v>90</v>
      </c>
      <c r="T60" s="52">
        <f t="shared" si="23"/>
        <v>72.8977345686001</v>
      </c>
      <c r="U60" s="88">
        <f t="shared" si="58"/>
        <v>1.2346062677065208</v>
      </c>
      <c r="V60" s="52">
        <f t="shared" si="24"/>
        <v>89.999999999999986</v>
      </c>
      <c r="Y60" s="52">
        <f t="shared" si="25"/>
        <v>48.176160501598616</v>
      </c>
      <c r="Z60" s="52">
        <f t="shared" si="26"/>
        <v>54.988901408000601</v>
      </c>
      <c r="AB60" s="52">
        <f t="shared" si="1"/>
        <v>83.699999999999989</v>
      </c>
      <c r="AE60" s="52">
        <f t="shared" si="27"/>
        <v>47.317500927946575</v>
      </c>
      <c r="AF60" s="52">
        <f t="shared" si="28"/>
        <v>54.008816109650162</v>
      </c>
      <c r="AI60" s="52">
        <f t="shared" si="29"/>
        <v>105.58803261346657</v>
      </c>
      <c r="AJ60" s="52">
        <f t="shared" si="30"/>
        <v>123.13622318123998</v>
      </c>
      <c r="AM60" s="52">
        <f t="shared" si="31"/>
        <v>39.755565058164663</v>
      </c>
      <c r="AN60" s="52">
        <f t="shared" si="32"/>
        <v>45.377523336053919</v>
      </c>
      <c r="AO60" s="75">
        <f>('P - Cleaned rent revenue'!G63+'P - Cleaned rent revenue'!H63)/('P - interpolated population'!G63+'P - interpolated population'!H63)</f>
        <v>121.87508778176749</v>
      </c>
      <c r="AP60" s="76">
        <f t="shared" si="33"/>
        <v>105.32278505659886</v>
      </c>
      <c r="AQ60" s="88">
        <f t="shared" si="34"/>
        <v>1.1571578525603332</v>
      </c>
      <c r="AR60" s="52">
        <f t="shared" si="53"/>
        <v>121.87508778176749</v>
      </c>
      <c r="AS60" s="52">
        <f>SUM('P - Cleaned rent revenue'!G63:I63)/SUM('P - interpolated population'!G63:I63)</f>
        <v>117.81623954694699</v>
      </c>
      <c r="AT60" s="52">
        <f t="shared" si="35"/>
        <v>101.02620189486437</v>
      </c>
      <c r="AU60" s="52">
        <f t="shared" si="36"/>
        <v>1.166194881497729</v>
      </c>
      <c r="AV60" s="52">
        <f t="shared" si="48"/>
        <v>117.816239546947</v>
      </c>
      <c r="AW60" s="52">
        <f>SUM('P - Cleaned rent revenue'!G63:I63,'P - Cleaned rent revenue'!K63:N63)/SUM('P - interpolated population'!G63:I63,'P - interpolated population'!K63:N63)</f>
        <v>105.90881331343438</v>
      </c>
      <c r="AY60" s="88">
        <f>SUM('P - Cleaned rent revenue'!K63:N63)/SUM('P - interpolated population'!K63:N63)</f>
        <v>73.932854636406176</v>
      </c>
      <c r="BB60" s="52">
        <f t="shared" si="37"/>
        <v>76.855669581355983</v>
      </c>
      <c r="BC60" s="52">
        <f t="shared" si="38"/>
        <v>94.886491373923491</v>
      </c>
      <c r="BF60" s="52">
        <f t="shared" si="39"/>
        <v>52.883410004688862</v>
      </c>
      <c r="BG60" s="52">
        <f t="shared" si="40"/>
        <v>60.361817724561362</v>
      </c>
      <c r="BJ60" s="52">
        <f t="shared" si="41"/>
        <v>24.123519526222399</v>
      </c>
      <c r="BK60" s="52">
        <f t="shared" si="42"/>
        <v>27.534901557740433</v>
      </c>
      <c r="BN60" s="52">
        <f t="shared" si="43"/>
        <v>64.164845477930129</v>
      </c>
      <c r="BO60" s="52">
        <f t="shared" si="44"/>
        <v>74.828714368454811</v>
      </c>
      <c r="BR60" s="52">
        <f t="shared" si="45"/>
        <v>48.851858337561183</v>
      </c>
      <c r="BS60" s="52">
        <f t="shared" si="46"/>
        <v>60.312810492664092</v>
      </c>
      <c r="BU60" s="52">
        <f t="shared" si="47"/>
        <v>47.605087481462292</v>
      </c>
      <c r="BX60" s="51">
        <f t="shared" si="4"/>
        <v>40.885853857885216</v>
      </c>
      <c r="BY60" s="51">
        <f t="shared" si="54"/>
        <v>46.667649795349867</v>
      </c>
      <c r="BZ60" s="97">
        <f>Hungary!E8</f>
        <v>113.64868844826725</v>
      </c>
      <c r="CA60" s="52">
        <f t="shared" si="6"/>
        <v>103.24544288244785</v>
      </c>
      <c r="CB60" s="52">
        <f t="shared" si="7"/>
        <v>132.21919852886006</v>
      </c>
      <c r="CD60" s="52">
        <f t="shared" si="8"/>
        <v>89.999999999999986</v>
      </c>
      <c r="CG60" s="52">
        <f t="shared" si="9"/>
        <v>70.109999999999985</v>
      </c>
      <c r="CI60" s="52">
        <f t="shared" si="10"/>
        <v>56.999999999999993</v>
      </c>
      <c r="CK60" s="52">
        <f t="shared" si="11"/>
        <v>56.999999999999993</v>
      </c>
      <c r="CN60" s="52">
        <f t="shared" si="12"/>
        <v>87.779999999999987</v>
      </c>
      <c r="CQ60" s="52">
        <f t="shared" si="13"/>
        <v>113.99999999999999</v>
      </c>
      <c r="CT60" s="51">
        <f t="shared" si="14"/>
        <v>72.959999999999994</v>
      </c>
    </row>
    <row r="61" spans="1:98">
      <c r="A61" s="50">
        <v>1879</v>
      </c>
      <c r="B61" s="53">
        <f t="shared" si="15"/>
        <v>1.2005285065168292</v>
      </c>
      <c r="C61" s="53">
        <f t="shared" si="59"/>
        <v>1.1228466010753175</v>
      </c>
      <c r="D61" s="53">
        <f t="shared" si="57"/>
        <v>1.1956366524560891</v>
      </c>
      <c r="E61" s="53">
        <f t="shared" si="52"/>
        <v>1.1339603147961204</v>
      </c>
      <c r="F61" s="51">
        <f t="shared" si="16"/>
        <v>1.1379378015797939</v>
      </c>
      <c r="G61" s="74">
        <v>160</v>
      </c>
      <c r="H61" s="51">
        <f t="shared" si="17"/>
        <v>133.27463623851659</v>
      </c>
      <c r="I61" s="53">
        <f t="shared" si="18"/>
        <v>1.2005285065168292</v>
      </c>
      <c r="J61" s="74">
        <v>56.999999999999993</v>
      </c>
      <c r="K61" s="69">
        <v>56.999999999999993</v>
      </c>
      <c r="L61" s="52">
        <f t="shared" si="19"/>
        <v>50.76383536754954</v>
      </c>
      <c r="M61" s="88">
        <f t="shared" si="60"/>
        <v>1.1228466010753175</v>
      </c>
      <c r="N61" s="52">
        <f t="shared" si="20"/>
        <v>56.999999999999993</v>
      </c>
      <c r="Q61" s="52">
        <f t="shared" si="21"/>
        <v>45.218769804411956</v>
      </c>
      <c r="R61" s="52">
        <f t="shared" si="22"/>
        <v>50.773741979691167</v>
      </c>
      <c r="S61" s="74">
        <v>89</v>
      </c>
      <c r="T61" s="52">
        <f t="shared" si="23"/>
        <v>74.437329950679654</v>
      </c>
      <c r="U61" s="88">
        <f t="shared" si="58"/>
        <v>1.1956366524560891</v>
      </c>
      <c r="V61" s="52">
        <f t="shared" si="24"/>
        <v>89</v>
      </c>
      <c r="Y61" s="52">
        <f t="shared" si="25"/>
        <v>49.193637857699244</v>
      </c>
      <c r="Z61" s="52">
        <f t="shared" si="26"/>
        <v>55.236909063047662</v>
      </c>
      <c r="AB61" s="52">
        <f t="shared" si="1"/>
        <v>82.77000000000001</v>
      </c>
      <c r="AE61" s="52">
        <f t="shared" si="27"/>
        <v>48.032613376924978</v>
      </c>
      <c r="AF61" s="52">
        <f t="shared" si="28"/>
        <v>53.933256671045044</v>
      </c>
      <c r="AI61" s="52">
        <f t="shared" si="29"/>
        <v>106.94824622664413</v>
      </c>
      <c r="AJ61" s="52">
        <f t="shared" si="30"/>
        <v>121.70045219396191</v>
      </c>
      <c r="AM61" s="52">
        <f t="shared" si="31"/>
        <v>40.453365145529439</v>
      </c>
      <c r="AN61" s="52">
        <f t="shared" si="32"/>
        <v>45.422923555716451</v>
      </c>
      <c r="AO61" s="75">
        <f>('P - Cleaned rent revenue'!G64+'P - Cleaned rent revenue'!H64)/('P - interpolated population'!G64+'P - interpolated population'!H64)</f>
        <v>122.61458578739941</v>
      </c>
      <c r="AP61" s="76">
        <f t="shared" si="33"/>
        <v>108.1295211018428</v>
      </c>
      <c r="AQ61" s="88">
        <f t="shared" si="34"/>
        <v>1.1339603147961204</v>
      </c>
      <c r="AR61" s="52">
        <f t="shared" si="53"/>
        <v>122.61458578739939</v>
      </c>
      <c r="AS61" s="52">
        <f>SUM('P - Cleaned rent revenue'!G64:I64)/SUM('P - interpolated population'!G64:I64)</f>
        <v>117.86001258668533</v>
      </c>
      <c r="AT61" s="52">
        <f t="shared" si="35"/>
        <v>103.57333452062214</v>
      </c>
      <c r="AU61" s="52">
        <f t="shared" si="36"/>
        <v>1.1379378015797939</v>
      </c>
      <c r="AV61" s="52">
        <f t="shared" si="48"/>
        <v>117.86001258668533</v>
      </c>
      <c r="AW61" s="52">
        <f>SUM('P - Cleaned rent revenue'!G64:I64,'P - Cleaned rent revenue'!K64:N64)/SUM('P - interpolated population'!G64:I64,'P - interpolated population'!K64:N64)</f>
        <v>103.43073535742748</v>
      </c>
      <c r="AY61" s="88">
        <f>SUM('P - Cleaned rent revenue'!K64:N64)/SUM('P - interpolated population'!K64:N64)</f>
        <v>67.873978024264972</v>
      </c>
      <c r="BB61" s="52">
        <f t="shared" si="37"/>
        <v>78.243772524899541</v>
      </c>
      <c r="BC61" s="52">
        <f t="shared" si="38"/>
        <v>93.5511222572066</v>
      </c>
      <c r="BF61" s="52">
        <f t="shared" si="39"/>
        <v>54.184217672098477</v>
      </c>
      <c r="BG61" s="52">
        <f t="shared" si="40"/>
        <v>60.840564645040928</v>
      </c>
      <c r="BJ61" s="52">
        <f t="shared" si="41"/>
        <v>24.307556730165114</v>
      </c>
      <c r="BK61" s="52">
        <f t="shared" si="42"/>
        <v>27.293657454911358</v>
      </c>
      <c r="BN61" s="52">
        <f t="shared" si="43"/>
        <v>65.173665404024263</v>
      </c>
      <c r="BO61" s="52">
        <f t="shared" si="44"/>
        <v>74.163577530752434</v>
      </c>
      <c r="BR61" s="52">
        <f t="shared" si="45"/>
        <v>49.783938875684115</v>
      </c>
      <c r="BS61" s="52">
        <f t="shared" si="46"/>
        <v>59.523502023401512</v>
      </c>
      <c r="BU61" s="52">
        <f t="shared" si="47"/>
        <v>47.567018641043624</v>
      </c>
      <c r="BX61" s="51">
        <f t="shared" si="4"/>
        <v>42.211138502700301</v>
      </c>
      <c r="BY61" s="51">
        <f t="shared" si="54"/>
        <v>47.396633395276503</v>
      </c>
      <c r="BZ61" s="97">
        <f>Hungary!E9</f>
        <v>99.987448451686291</v>
      </c>
      <c r="CA61" s="52">
        <f t="shared" si="6"/>
        <v>104.70104451951249</v>
      </c>
      <c r="CB61" s="52">
        <f t="shared" si="7"/>
        <v>125.69658860776238</v>
      </c>
      <c r="CD61" s="52">
        <f t="shared" si="8"/>
        <v>89</v>
      </c>
      <c r="CG61" s="52">
        <f t="shared" si="9"/>
        <v>70.109999999999985</v>
      </c>
      <c r="CI61" s="52">
        <f t="shared" si="10"/>
        <v>56.999999999999993</v>
      </c>
      <c r="CK61" s="52">
        <f t="shared" si="11"/>
        <v>56.999999999999993</v>
      </c>
      <c r="CN61" s="52">
        <f t="shared" si="12"/>
        <v>87.779999999999987</v>
      </c>
      <c r="CQ61" s="52">
        <f t="shared" si="13"/>
        <v>113.99999999999999</v>
      </c>
      <c r="CT61" s="51">
        <f t="shared" si="14"/>
        <v>72.959999999999994</v>
      </c>
    </row>
    <row r="62" spans="1:98">
      <c r="A62" s="50">
        <v>1880</v>
      </c>
      <c r="B62" s="53">
        <f t="shared" si="15"/>
        <v>1.1447808068554004</v>
      </c>
      <c r="C62" s="53">
        <f t="shared" si="59"/>
        <v>1.1045820951330341</v>
      </c>
      <c r="D62" s="53">
        <f t="shared" si="57"/>
        <v>1.1577509093484688</v>
      </c>
      <c r="E62" s="53">
        <f t="shared" si="52"/>
        <v>1.1084590970148422</v>
      </c>
      <c r="F62" s="51">
        <f t="shared" si="16"/>
        <v>1.1066479792907657</v>
      </c>
      <c r="G62" s="74">
        <v>155</v>
      </c>
      <c r="H62" s="51">
        <f t="shared" si="17"/>
        <v>135.3970987911386</v>
      </c>
      <c r="I62" s="53">
        <f t="shared" si="18"/>
        <v>1.1447808068554004</v>
      </c>
      <c r="J62" s="74">
        <v>56.999999999999993</v>
      </c>
      <c r="K62" s="69">
        <v>56.999999999999993</v>
      </c>
      <c r="L62" s="52">
        <f t="shared" si="19"/>
        <v>51.603226461076218</v>
      </c>
      <c r="M62" s="88">
        <f t="shared" si="60"/>
        <v>1.1045820951330341</v>
      </c>
      <c r="N62" s="52">
        <f t="shared" si="20"/>
        <v>56.999999999999993</v>
      </c>
      <c r="Q62" s="52">
        <f t="shared" si="21"/>
        <v>46.47024716082295</v>
      </c>
      <c r="R62" s="52">
        <f t="shared" si="22"/>
        <v>51.33020297025174</v>
      </c>
      <c r="S62" s="74">
        <v>88</v>
      </c>
      <c r="T62" s="52">
        <f t="shared" si="23"/>
        <v>76.009441486444203</v>
      </c>
      <c r="U62" s="88">
        <f t="shared" si="58"/>
        <v>1.1577509093484688</v>
      </c>
      <c r="V62" s="52">
        <f t="shared" si="24"/>
        <v>88</v>
      </c>
      <c r="Y62" s="52">
        <f t="shared" si="25"/>
        <v>50.23260426895493</v>
      </c>
      <c r="Z62" s="52">
        <f t="shared" si="26"/>
        <v>55.486035267390825</v>
      </c>
      <c r="AB62" s="52">
        <f t="shared" si="1"/>
        <v>81.84</v>
      </c>
      <c r="AE62" s="52">
        <f t="shared" si="27"/>
        <v>48.758533366552292</v>
      </c>
      <c r="AF62" s="52">
        <f t="shared" si="28"/>
        <v>53.85780294164028</v>
      </c>
      <c r="AI62" s="52">
        <f t="shared" si="29"/>
        <v>108.32598247972393</v>
      </c>
      <c r="AJ62" s="52">
        <f t="shared" si="30"/>
        <v>119.87872961587338</v>
      </c>
      <c r="AM62" s="52">
        <f t="shared" si="31"/>
        <v>41.163413202737267</v>
      </c>
      <c r="AN62" s="52">
        <f t="shared" si="32"/>
        <v>45.468369198306327</v>
      </c>
      <c r="AO62" s="75">
        <f>('P - Cleaned rent revenue'!G65+'P - Cleaned rent revenue'!H65)/('P - interpolated population'!G65+'P - interpolated population'!H65)</f>
        <v>123.05121219522889</v>
      </c>
      <c r="AP62" s="76">
        <f t="shared" si="33"/>
        <v>111.01105356671653</v>
      </c>
      <c r="AQ62" s="88">
        <f t="shared" si="34"/>
        <v>1.1084590970148422</v>
      </c>
      <c r="AR62" s="52">
        <f t="shared" si="53"/>
        <v>123.05121219522889</v>
      </c>
      <c r="AS62" s="52">
        <f>SUM('P - Cleaned rent revenue'!G65:I65)/SUM('P - interpolated population'!G65:I65)</f>
        <v>117.5090692641962</v>
      </c>
      <c r="AT62" s="52">
        <f t="shared" si="35"/>
        <v>106.1846869674908</v>
      </c>
      <c r="AU62" s="52">
        <f t="shared" si="36"/>
        <v>1.1066479792907657</v>
      </c>
      <c r="AV62" s="52">
        <f t="shared" si="48"/>
        <v>117.50906926419621</v>
      </c>
      <c r="AW62" s="52">
        <f>SUM('P - Cleaned rent revenue'!G65:I65,'P - Cleaned rent revenue'!K65:N65)/SUM('P - interpolated population'!G65:I65,'P - interpolated population'!K65:N65)</f>
        <v>101.07833083665209</v>
      </c>
      <c r="AY62" s="88">
        <f>SUM('P - Cleaned rent revenue'!K65:N65)/SUM('P - interpolated population'!K65:N65)</f>
        <v>64.118381130781202</v>
      </c>
      <c r="BB62" s="52">
        <f t="shared" si="37"/>
        <v>79.656946224997185</v>
      </c>
      <c r="BC62" s="52">
        <f t="shared" si="38"/>
        <v>92.222901927912574</v>
      </c>
      <c r="BF62" s="52">
        <f t="shared" si="39"/>
        <v>55.517022152637985</v>
      </c>
      <c r="BG62" s="52">
        <f t="shared" si="40"/>
        <v>61.323108644907933</v>
      </c>
      <c r="BJ62" s="52">
        <f t="shared" si="41"/>
        <v>24.492997945342523</v>
      </c>
      <c r="BK62" s="52">
        <f t="shared" si="42"/>
        <v>27.054526986555544</v>
      </c>
      <c r="BN62" s="52">
        <f t="shared" si="43"/>
        <v>66.198346314987958</v>
      </c>
      <c r="BO62" s="52">
        <f t="shared" si="44"/>
        <v>73.258266181871733</v>
      </c>
      <c r="BR62" s="52">
        <f t="shared" si="45"/>
        <v>50.733803263984136</v>
      </c>
      <c r="BS62" s="52">
        <f t="shared" si="46"/>
        <v>58.737106863583946</v>
      </c>
      <c r="BU62" s="52">
        <f t="shared" si="47"/>
        <v>47.528980243518518</v>
      </c>
      <c r="BX62" s="51">
        <f t="shared" si="4"/>
        <v>43.579381266866086</v>
      </c>
      <c r="BY62" s="51">
        <f t="shared" si="54"/>
        <v>48.137004264356236</v>
      </c>
      <c r="BZ62" s="97">
        <f>Hungary!E10</f>
        <v>100.93487467792352</v>
      </c>
      <c r="CA62" s="52">
        <f t="shared" si="6"/>
        <v>106.17716789648809</v>
      </c>
      <c r="CB62" s="52">
        <f t="shared" si="7"/>
        <v>121.54958393416295</v>
      </c>
      <c r="CD62" s="52">
        <f t="shared" si="8"/>
        <v>88</v>
      </c>
      <c r="CG62" s="52">
        <f t="shared" si="9"/>
        <v>70.109999999999985</v>
      </c>
      <c r="CI62" s="52">
        <f t="shared" si="10"/>
        <v>56.999999999999993</v>
      </c>
      <c r="CK62" s="52">
        <f t="shared" si="11"/>
        <v>56.999999999999993</v>
      </c>
      <c r="CN62" s="52">
        <f t="shared" si="12"/>
        <v>87.779999999999987</v>
      </c>
      <c r="CQ62" s="52">
        <f t="shared" si="13"/>
        <v>113.99999999999999</v>
      </c>
      <c r="CT62" s="51">
        <f t="shared" si="14"/>
        <v>72.959999999999994</v>
      </c>
    </row>
    <row r="63" spans="1:98">
      <c r="A63" s="50">
        <v>1881</v>
      </c>
      <c r="B63" s="53">
        <f t="shared" si="15"/>
        <v>1.1122956002801676</v>
      </c>
      <c r="C63" s="53">
        <f t="shared" si="59"/>
        <v>1.0675512687367033</v>
      </c>
      <c r="D63" s="53">
        <f t="shared" si="57"/>
        <v>1.1209208735431131</v>
      </c>
      <c r="E63" s="53">
        <f t="shared" si="52"/>
        <v>1.087496454345223</v>
      </c>
      <c r="F63" s="51">
        <f t="shared" si="16"/>
        <v>1.084673417761701</v>
      </c>
      <c r="G63" s="74">
        <v>153</v>
      </c>
      <c r="H63" s="51">
        <f t="shared" si="17"/>
        <v>137.55336257867245</v>
      </c>
      <c r="I63" s="53">
        <f t="shared" si="18"/>
        <v>1.1122956002801676</v>
      </c>
      <c r="J63" s="74">
        <v>56.000000000000007</v>
      </c>
      <c r="K63" s="69">
        <v>56.000000000000007</v>
      </c>
      <c r="L63" s="52">
        <f t="shared" si="19"/>
        <v>52.45649706947389</v>
      </c>
      <c r="M63" s="88">
        <f t="shared" si="60"/>
        <v>1.0675512687367033</v>
      </c>
      <c r="N63" s="52">
        <f t="shared" si="20"/>
        <v>56.000000000000007</v>
      </c>
      <c r="Q63" s="52">
        <f t="shared" si="21"/>
        <v>47.756360478813271</v>
      </c>
      <c r="R63" s="52">
        <f t="shared" si="22"/>
        <v>50.982363219404462</v>
      </c>
      <c r="S63" s="74">
        <v>87</v>
      </c>
      <c r="T63" s="52">
        <f t="shared" si="23"/>
        <v>77.614755914931038</v>
      </c>
      <c r="U63" s="88">
        <f t="shared" si="58"/>
        <v>1.1209208735431131</v>
      </c>
      <c r="V63" s="52">
        <f t="shared" si="24"/>
        <v>87</v>
      </c>
      <c r="Y63" s="52">
        <f t="shared" si="25"/>
        <v>51.293513582803847</v>
      </c>
      <c r="Z63" s="52">
        <f t="shared" si="26"/>
        <v>54.758455503285568</v>
      </c>
      <c r="AB63" s="52">
        <f t="shared" si="1"/>
        <v>80.910000000000011</v>
      </c>
      <c r="AE63" s="52">
        <f t="shared" si="27"/>
        <v>49.495424231888684</v>
      </c>
      <c r="AF63" s="52">
        <f t="shared" si="28"/>
        <v>52.838902935414133</v>
      </c>
      <c r="AI63" s="52">
        <f t="shared" si="29"/>
        <v>109.72146710409567</v>
      </c>
      <c r="AJ63" s="52">
        <f t="shared" si="30"/>
        <v>119.01195872562749</v>
      </c>
      <c r="AM63" s="52">
        <f t="shared" si="31"/>
        <v>41.885924209361818</v>
      </c>
      <c r="AN63" s="52">
        <f t="shared" si="32"/>
        <v>44.715371531913604</v>
      </c>
      <c r="AO63" s="75">
        <f>('P - Cleaned rent revenue'!G66+'P - Cleaned rent revenue'!H66)/('P - interpolated population'!G66+'P - interpolated population'!H66)</f>
        <v>123.94129197040112</v>
      </c>
      <c r="AP63" s="76">
        <f t="shared" si="33"/>
        <v>113.96937569329884</v>
      </c>
      <c r="AQ63" s="88">
        <f t="shared" si="34"/>
        <v>1.087496454345223</v>
      </c>
      <c r="AR63" s="52">
        <f t="shared" si="53"/>
        <v>123.94129197040114</v>
      </c>
      <c r="AS63" s="52">
        <f>SUM('P - Cleaned rent revenue'!G66:I66)/SUM('P - interpolated population'!G66:I66)</f>
        <v>118.0795856904669</v>
      </c>
      <c r="AT63" s="52">
        <f t="shared" si="35"/>
        <v>108.86187838375567</v>
      </c>
      <c r="AU63" s="52">
        <f t="shared" si="36"/>
        <v>1.084673417761701</v>
      </c>
      <c r="AV63" s="52">
        <f t="shared" si="48"/>
        <v>118.0795856904669</v>
      </c>
      <c r="AW63" s="52">
        <f>SUM('P - Cleaned rent revenue'!G66:I66,'P - Cleaned rent revenue'!K66:N66)/SUM('P - interpolated population'!G66:I66,'P - interpolated population'!K66:N66)</f>
        <v>100.29143586731767</v>
      </c>
      <c r="AY63" s="88">
        <f>SUM('P - Cleaned rent revenue'!K66:N66)/SUM('P - interpolated population'!K66:N66)</f>
        <v>62.035306011597996</v>
      </c>
      <c r="BB63" s="52">
        <f t="shared" si="37"/>
        <v>81.095643488724264</v>
      </c>
      <c r="BC63" s="52">
        <f t="shared" si="38"/>
        <v>90.901799539921669</v>
      </c>
      <c r="BF63" s="52">
        <f t="shared" si="39"/>
        <v>56.882610492752541</v>
      </c>
      <c r="BG63" s="52">
        <f t="shared" si="40"/>
        <v>60.725103000593684</v>
      </c>
      <c r="BJ63" s="52">
        <f t="shared" si="41"/>
        <v>24.679853882890765</v>
      </c>
      <c r="BK63" s="52">
        <f t="shared" si="42"/>
        <v>26.347009324916488</v>
      </c>
      <c r="BN63" s="52">
        <f t="shared" si="43"/>
        <v>67.239137582224927</v>
      </c>
      <c r="BO63" s="52">
        <f t="shared" si="44"/>
        <v>72.932505168661152</v>
      </c>
      <c r="BR63" s="52">
        <f t="shared" si="45"/>
        <v>51.701790813619652</v>
      </c>
      <c r="BS63" s="52">
        <f t="shared" si="46"/>
        <v>57.953616522545843</v>
      </c>
      <c r="BU63" s="52">
        <f t="shared" si="47"/>
        <v>46.657797312532878</v>
      </c>
      <c r="BX63" s="51">
        <f t="shared" si="4"/>
        <v>44.991974605977212</v>
      </c>
      <c r="BY63" s="51">
        <f t="shared" si="54"/>
        <v>48.031239573580507</v>
      </c>
      <c r="BZ63" s="97">
        <f>Hungary!E11</f>
        <v>99.046406021011833</v>
      </c>
      <c r="CA63" s="52">
        <f t="shared" si="6"/>
        <v>107.67410233828213</v>
      </c>
      <c r="CB63" s="52">
        <f t="shared" si="7"/>
        <v>119.76543029498771</v>
      </c>
      <c r="CD63" s="52">
        <f t="shared" si="8"/>
        <v>87</v>
      </c>
      <c r="CG63" s="52">
        <f t="shared" si="9"/>
        <v>68.88000000000001</v>
      </c>
      <c r="CI63" s="52">
        <f t="shared" si="10"/>
        <v>56.000000000000007</v>
      </c>
      <c r="CK63" s="52">
        <f t="shared" si="11"/>
        <v>56.000000000000007</v>
      </c>
      <c r="CN63" s="52">
        <f t="shared" si="12"/>
        <v>86.240000000000009</v>
      </c>
      <c r="CQ63" s="52">
        <f t="shared" si="13"/>
        <v>112.00000000000001</v>
      </c>
      <c r="CT63" s="51">
        <f t="shared" si="14"/>
        <v>71.680000000000007</v>
      </c>
    </row>
    <row r="64" spans="1:98">
      <c r="A64" s="50">
        <v>1882</v>
      </c>
      <c r="B64" s="53">
        <f t="shared" si="15"/>
        <v>1.0877034941643631</v>
      </c>
      <c r="C64" s="53">
        <f t="shared" si="59"/>
        <v>1.0314328854236059</v>
      </c>
      <c r="D64" s="53">
        <f t="shared" si="57"/>
        <v>1.0851190816016605</v>
      </c>
      <c r="E64" s="53">
        <f t="shared" si="52"/>
        <v>1.0770608564820092</v>
      </c>
      <c r="F64" s="51">
        <f t="shared" si="16"/>
        <v>1.0770490752582598</v>
      </c>
      <c r="G64" s="74">
        <v>152</v>
      </c>
      <c r="H64" s="51">
        <f t="shared" si="17"/>
        <v>139.74396590200826</v>
      </c>
      <c r="I64" s="53">
        <f t="shared" si="18"/>
        <v>1.0877034941643631</v>
      </c>
      <c r="J64" s="74">
        <v>55.000000000000007</v>
      </c>
      <c r="K64" s="69">
        <v>55.000000000000007</v>
      </c>
      <c r="L64" s="52">
        <f t="shared" si="19"/>
        <v>53.323876693549188</v>
      </c>
      <c r="M64" s="88">
        <f t="shared" si="60"/>
        <v>1.0314328854236059</v>
      </c>
      <c r="N64" s="52">
        <f t="shared" si="20"/>
        <v>55.000000000000007</v>
      </c>
      <c r="Q64" s="52">
        <f t="shared" si="21"/>
        <v>49.078068345310882</v>
      </c>
      <c r="R64" s="52">
        <f t="shared" si="22"/>
        <v>50.620733644420937</v>
      </c>
      <c r="S64" s="74">
        <v>86</v>
      </c>
      <c r="T64" s="52">
        <f t="shared" si="23"/>
        <v>79.253974479060901</v>
      </c>
      <c r="U64" s="88">
        <f t="shared" si="58"/>
        <v>1.0851190816016605</v>
      </c>
      <c r="V64" s="52">
        <f t="shared" si="24"/>
        <v>86</v>
      </c>
      <c r="Y64" s="52">
        <f t="shared" si="25"/>
        <v>52.376829231912318</v>
      </c>
      <c r="Z64" s="52">
        <f t="shared" si="26"/>
        <v>54.023184104010788</v>
      </c>
      <c r="AB64" s="52">
        <f t="shared" si="1"/>
        <v>79.98</v>
      </c>
      <c r="AE64" s="52">
        <f t="shared" si="27"/>
        <v>50.243451776487639</v>
      </c>
      <c r="AF64" s="52">
        <f t="shared" si="28"/>
        <v>51.822748439464441</v>
      </c>
      <c r="AI64" s="52">
        <f t="shared" si="29"/>
        <v>111.13492873908184</v>
      </c>
      <c r="AJ64" s="52">
        <f t="shared" si="30"/>
        <v>119.6977722273207</v>
      </c>
      <c r="AM64" s="52">
        <f t="shared" si="31"/>
        <v>42.621116918354495</v>
      </c>
      <c r="AN64" s="52">
        <f t="shared" si="32"/>
        <v>43.960821603075246</v>
      </c>
      <c r="AO64" s="75">
        <f>('P - Cleaned rent revenue'!G67+'P - Cleaned rent revenue'!H67)/('P - interpolated population'!G67+'P - interpolated population'!H67)</f>
        <v>126.02315755317852</v>
      </c>
      <c r="AP64" s="76">
        <f t="shared" si="33"/>
        <v>117.00653384137127</v>
      </c>
      <c r="AQ64" s="88">
        <f t="shared" si="34"/>
        <v>1.0770608564820092</v>
      </c>
      <c r="AR64" s="52">
        <f t="shared" si="53"/>
        <v>126.02315755317854</v>
      </c>
      <c r="AS64" s="52">
        <f>SUM('P - Cleaned rent revenue'!G67:I67)/SUM('P - interpolated population'!G67:I67)</f>
        <v>120.20575165484364</v>
      </c>
      <c r="AT64" s="52">
        <f t="shared" si="35"/>
        <v>111.60656874063065</v>
      </c>
      <c r="AU64" s="52">
        <f t="shared" si="36"/>
        <v>1.0770490752582598</v>
      </c>
      <c r="AV64" s="52">
        <f t="shared" si="48"/>
        <v>120.20575165484364</v>
      </c>
      <c r="AW64" s="52">
        <f>SUM('P - Cleaned rent revenue'!G67:I67,'P - Cleaned rent revenue'!K67:N67)/SUM('P - interpolated population'!G67:I67,'P - interpolated population'!K67:N67)</f>
        <v>102.65317994384603</v>
      </c>
      <c r="AY64" s="88">
        <f>SUM('P - Cleaned rent revenue'!K67:N67)/SUM('P - interpolated population'!K67:N67)</f>
        <v>66.583914876339179</v>
      </c>
      <c r="BB64" s="52">
        <f t="shared" si="37"/>
        <v>82.560325301379578</v>
      </c>
      <c r="BC64" s="52">
        <f t="shared" si="38"/>
        <v>89.587784367767341</v>
      </c>
      <c r="BF64" s="52">
        <f t="shared" si="39"/>
        <v>58.281789098381154</v>
      </c>
      <c r="BG64" s="52">
        <f t="shared" si="40"/>
        <v>60.11375389739333</v>
      </c>
      <c r="BJ64" s="52">
        <f t="shared" si="41"/>
        <v>24.868135335660739</v>
      </c>
      <c r="BK64" s="52">
        <f t="shared" si="42"/>
        <v>25.649812584365289</v>
      </c>
      <c r="BN64" s="52">
        <f t="shared" si="43"/>
        <v>68.296292497834671</v>
      </c>
      <c r="BO64" s="52">
        <f t="shared" si="44"/>
        <v>73.558458678360452</v>
      </c>
      <c r="BR64" s="52">
        <f t="shared" si="45"/>
        <v>52.688247309716253</v>
      </c>
      <c r="BS64" s="52">
        <f t="shared" si="46"/>
        <v>57.173022531920459</v>
      </c>
      <c r="BU64" s="52">
        <f t="shared" si="47"/>
        <v>45.787977322604526</v>
      </c>
      <c r="BX64" s="51">
        <f t="shared" si="4"/>
        <v>46.450356111044208</v>
      </c>
      <c r="BY64" s="51">
        <f t="shared" si="54"/>
        <v>47.910424832568353</v>
      </c>
      <c r="BZ64" s="97">
        <f>Hungary!E12</f>
        <v>98.378489222943216</v>
      </c>
      <c r="CA64" s="52">
        <f t="shared" si="6"/>
        <v>109.19214124883743</v>
      </c>
      <c r="CB64" s="52">
        <f t="shared" si="7"/>
        <v>118.76867357164915</v>
      </c>
      <c r="CD64" s="52">
        <f t="shared" si="8"/>
        <v>86</v>
      </c>
      <c r="CG64" s="52">
        <f t="shared" si="9"/>
        <v>67.650000000000006</v>
      </c>
      <c r="CI64" s="52">
        <f t="shared" si="10"/>
        <v>55.000000000000007</v>
      </c>
      <c r="CK64" s="52">
        <f t="shared" si="11"/>
        <v>55.000000000000007</v>
      </c>
      <c r="CN64" s="52">
        <f t="shared" si="12"/>
        <v>84.700000000000017</v>
      </c>
      <c r="CQ64" s="52">
        <f t="shared" si="13"/>
        <v>110.00000000000001</v>
      </c>
      <c r="CT64" s="51">
        <f t="shared" si="14"/>
        <v>70.400000000000006</v>
      </c>
    </row>
    <row r="65" spans="1:98">
      <c r="A65" s="50">
        <v>1883</v>
      </c>
      <c r="B65" s="53">
        <f t="shared" si="15"/>
        <v>1.0917841398137706</v>
      </c>
      <c r="C65" s="53">
        <f t="shared" si="59"/>
        <v>0.99620705915708052</v>
      </c>
      <c r="D65" s="53">
        <f t="shared" si="57"/>
        <v>1.0379620632925692</v>
      </c>
      <c r="E65" s="53">
        <f t="shared" si="52"/>
        <v>1.0752351680599768</v>
      </c>
      <c r="F65" s="51">
        <f t="shared" si="16"/>
        <v>1.0748130740104331</v>
      </c>
      <c r="G65" s="74">
        <v>155</v>
      </c>
      <c r="H65" s="51">
        <f t="shared" si="17"/>
        <v>141.96945563473645</v>
      </c>
      <c r="I65" s="53">
        <f t="shared" si="18"/>
        <v>1.0917841398137706</v>
      </c>
      <c r="J65" s="74">
        <v>54</v>
      </c>
      <c r="K65" s="69">
        <v>54</v>
      </c>
      <c r="L65" s="52">
        <f t="shared" si="19"/>
        <v>54.205598628954661</v>
      </c>
      <c r="M65" s="88">
        <f t="shared" si="60"/>
        <v>0.99620705915708052</v>
      </c>
      <c r="N65" s="52">
        <f t="shared" si="20"/>
        <v>54</v>
      </c>
      <c r="Q65" s="52">
        <f t="shared" si="21"/>
        <v>50.436355877152494</v>
      </c>
      <c r="R65" s="52">
        <f t="shared" si="22"/>
        <v>50.245053762978017</v>
      </c>
      <c r="S65" s="74">
        <v>84</v>
      </c>
      <c r="T65" s="52">
        <f t="shared" si="23"/>
        <v>80.927813231959149</v>
      </c>
      <c r="U65" s="88">
        <f t="shared" si="58"/>
        <v>1.0379620632925692</v>
      </c>
      <c r="V65" s="52">
        <f t="shared" si="24"/>
        <v>84</v>
      </c>
      <c r="Y65" s="52">
        <f t="shared" si="25"/>
        <v>53.483024436614272</v>
      </c>
      <c r="Z65" s="52">
        <f t="shared" si="26"/>
        <v>53.280166488825778</v>
      </c>
      <c r="AB65" s="52">
        <f t="shared" si="1"/>
        <v>78.12</v>
      </c>
      <c r="AE65" s="52">
        <f t="shared" si="27"/>
        <v>51.002784309702456</v>
      </c>
      <c r="AF65" s="52">
        <f t="shared" si="28"/>
        <v>50.809333765991575</v>
      </c>
      <c r="AI65" s="52">
        <f t="shared" si="29"/>
        <v>112.56659896939863</v>
      </c>
      <c r="AJ65" s="52">
        <f t="shared" si="30"/>
        <v>120.98805226919899</v>
      </c>
      <c r="AM65" s="52">
        <f t="shared" si="31"/>
        <v>43.369213922275819</v>
      </c>
      <c r="AN65" s="52">
        <f t="shared" si="32"/>
        <v>43.204717059464706</v>
      </c>
      <c r="AO65" s="75">
        <f>('P - Cleaned rent revenue'!G68+'P - Cleaned rent revenue'!H68)/('P - interpolated population'!G68+'P - interpolated population'!H68)</f>
        <v>129.16222554767708</v>
      </c>
      <c r="AP65" s="76">
        <f t="shared" si="33"/>
        <v>120.12462890394633</v>
      </c>
      <c r="AQ65" s="88">
        <f t="shared" si="34"/>
        <v>1.0752351680599768</v>
      </c>
      <c r="AR65" s="52">
        <f t="shared" si="53"/>
        <v>129.16222554767708</v>
      </c>
      <c r="AS65" s="52">
        <f>SUM('P - Cleaned rent revenue'!G68:I68)/SUM('P - interpolated population'!G68:I68)</f>
        <v>122.98060619343711</v>
      </c>
      <c r="AT65" s="52">
        <f t="shared" si="35"/>
        <v>114.42045986151015</v>
      </c>
      <c r="AU65" s="52">
        <f t="shared" si="36"/>
        <v>1.0748130740104331</v>
      </c>
      <c r="AV65" s="52">
        <f t="shared" si="48"/>
        <v>122.98060619343711</v>
      </c>
      <c r="AW65" s="52">
        <f>SUM('P - Cleaned rent revenue'!G68:I68,'P - Cleaned rent revenue'!K68:N68)/SUM('P - interpolated population'!G68:I68,'P - interpolated population'!K68:N68)</f>
        <v>105.03265967201803</v>
      </c>
      <c r="AY65" s="88">
        <f>SUM('P - Cleaned rent revenue'!K68:N68)/SUM('P - interpolated population'!K68:N68)</f>
        <v>69.814410869624624</v>
      </c>
      <c r="BB65" s="52">
        <f t="shared" si="37"/>
        <v>84.051460974193489</v>
      </c>
      <c r="BC65" s="52">
        <f t="shared" si="38"/>
        <v>87.242227855528739</v>
      </c>
      <c r="BF65" s="52">
        <f t="shared" si="39"/>
        <v>59.715384211154763</v>
      </c>
      <c r="BG65" s="52">
        <f t="shared" si="40"/>
        <v>59.488887291429648</v>
      </c>
      <c r="BJ65" s="52">
        <f t="shared" si="41"/>
        <v>25.057853178841505</v>
      </c>
      <c r="BK65" s="52">
        <f t="shared" si="42"/>
        <v>24.962810224083597</v>
      </c>
      <c r="BN65" s="52">
        <f t="shared" si="43"/>
        <v>69.370068336254889</v>
      </c>
      <c r="BO65" s="52">
        <f t="shared" si="44"/>
        <v>74.559856392803923</v>
      </c>
      <c r="BR65" s="52">
        <f t="shared" si="45"/>
        <v>53.693525134888247</v>
      </c>
      <c r="BS65" s="52">
        <f t="shared" si="46"/>
        <v>55.731842134460031</v>
      </c>
      <c r="BU65" s="52">
        <f t="shared" si="47"/>
        <v>44.919518651011025</v>
      </c>
      <c r="BX65" s="51">
        <f t="shared" si="4"/>
        <v>47.95600997152453</v>
      </c>
      <c r="BY65" s="51">
        <f t="shared" si="54"/>
        <v>47.774115662640078</v>
      </c>
      <c r="BZ65" s="97">
        <f>Hungary!E13</f>
        <v>97.217443785017636</v>
      </c>
      <c r="CA65" s="52">
        <f t="shared" si="6"/>
        <v>110.73158216864022</v>
      </c>
      <c r="CB65" s="52">
        <f t="shared" si="7"/>
        <v>120.89498518820672</v>
      </c>
      <c r="CD65" s="52">
        <f t="shared" si="8"/>
        <v>84</v>
      </c>
      <c r="CG65" s="52">
        <f t="shared" si="9"/>
        <v>66.42</v>
      </c>
      <c r="CI65" s="52">
        <f t="shared" si="10"/>
        <v>54</v>
      </c>
      <c r="CK65" s="52">
        <f t="shared" si="11"/>
        <v>54</v>
      </c>
      <c r="CN65" s="52">
        <f t="shared" si="12"/>
        <v>83.16</v>
      </c>
      <c r="CQ65" s="52">
        <f t="shared" si="13"/>
        <v>108</v>
      </c>
      <c r="CT65" s="51">
        <f t="shared" si="14"/>
        <v>69.12</v>
      </c>
    </row>
    <row r="66" spans="1:98">
      <c r="A66" s="50">
        <v>1884</v>
      </c>
      <c r="B66" s="53">
        <f t="shared" si="15"/>
        <v>1.0885362153849341</v>
      </c>
      <c r="C66" s="53">
        <f t="shared" si="59"/>
        <v>0.98000250393618538</v>
      </c>
      <c r="D66" s="53">
        <f t="shared" si="57"/>
        <v>1.0164937811755475</v>
      </c>
      <c r="E66" s="53">
        <f t="shared" si="52"/>
        <v>1.0789914193989425</v>
      </c>
      <c r="F66" s="51">
        <f t="shared" si="16"/>
        <v>1.0782220860685796</v>
      </c>
      <c r="G66" s="74">
        <v>157</v>
      </c>
      <c r="H66" s="51">
        <f t="shared" si="17"/>
        <v>144.23038735967165</v>
      </c>
      <c r="I66" s="53">
        <f t="shared" si="18"/>
        <v>1.0885362153849341</v>
      </c>
      <c r="J66" s="74">
        <v>54</v>
      </c>
      <c r="K66" s="69">
        <v>54</v>
      </c>
      <c r="L66" s="52">
        <f t="shared" si="19"/>
        <v>55.101900028937379</v>
      </c>
      <c r="M66" s="88">
        <f t="shared" si="60"/>
        <v>0.98000250393618538</v>
      </c>
      <c r="N66" s="52">
        <f t="shared" si="20"/>
        <v>54</v>
      </c>
      <c r="Q66" s="52">
        <f t="shared" si="21"/>
        <v>51.832235455326781</v>
      </c>
      <c r="R66" s="52">
        <f t="shared" si="22"/>
        <v>50.795720530830174</v>
      </c>
      <c r="S66" s="74">
        <v>84</v>
      </c>
      <c r="T66" s="52">
        <f t="shared" si="23"/>
        <v>82.637003349746308</v>
      </c>
      <c r="U66" s="88">
        <f t="shared" si="58"/>
        <v>1.0164937811755475</v>
      </c>
      <c r="V66" s="52">
        <f t="shared" si="24"/>
        <v>84</v>
      </c>
      <c r="Y66" s="52">
        <f t="shared" si="25"/>
        <v>54.61258241162615</v>
      </c>
      <c r="Z66" s="52">
        <f t="shared" si="26"/>
        <v>53.520467509814907</v>
      </c>
      <c r="AB66" s="52">
        <f t="shared" si="1"/>
        <v>78.12</v>
      </c>
      <c r="AE66" s="52">
        <f t="shared" si="27"/>
        <v>51.773592684556569</v>
      </c>
      <c r="AF66" s="52">
        <f t="shared" si="28"/>
        <v>50.738250468637609</v>
      </c>
      <c r="AI66" s="52">
        <f t="shared" si="29"/>
        <v>114.01671236309913</v>
      </c>
      <c r="AJ66" s="52">
        <f t="shared" si="30"/>
        <v>122.93533745082196</v>
      </c>
      <c r="AM66" s="52">
        <f t="shared" si="31"/>
        <v>44.13044172068917</v>
      </c>
      <c r="AN66" s="52">
        <f t="shared" si="32"/>
        <v>43.247943386085289</v>
      </c>
      <c r="AO66" s="75">
        <f>('P - Cleaned rent revenue'!G69+'P - Cleaned rent revenue'!H69)/('P - interpolated population'!G69+'P - interpolated population'!H69)</f>
        <v>133.06749915395642</v>
      </c>
      <c r="AP66" s="76">
        <f t="shared" si="33"/>
        <v>123.32581776051781</v>
      </c>
      <c r="AQ66" s="88">
        <f t="shared" si="34"/>
        <v>1.0789914193989425</v>
      </c>
      <c r="AR66" s="52">
        <f t="shared" si="53"/>
        <v>133.06749915395642</v>
      </c>
      <c r="AS66" s="52">
        <f>SUM('P - Cleaned rent revenue'!G69:I69)/SUM('P - interpolated population'!G69:I69)</f>
        <v>126.48116147450862</v>
      </c>
      <c r="AT66" s="52">
        <f t="shared" si="35"/>
        <v>117.3052964771711</v>
      </c>
      <c r="AU66" s="52">
        <f t="shared" si="36"/>
        <v>1.0782220860685796</v>
      </c>
      <c r="AV66" s="52">
        <f t="shared" si="48"/>
        <v>126.48116147450862</v>
      </c>
      <c r="AW66" s="52">
        <f>SUM('P - Cleaned rent revenue'!G69:I69,'P - Cleaned rent revenue'!K69:N69)/SUM('P - interpolated population'!G69:I69,'P - interpolated population'!K69:N69)</f>
        <v>107.7075382786079</v>
      </c>
      <c r="AY66" s="88">
        <f>SUM('P - Cleaned rent revenue'!K69:N69)/SUM('P - interpolated population'!K69:N69)</f>
        <v>72.552469924845994</v>
      </c>
      <c r="BB66" s="52">
        <f t="shared" si="37"/>
        <v>85.569528294704057</v>
      </c>
      <c r="BC66" s="52">
        <f t="shared" si="38"/>
        <v>86.980893369691728</v>
      </c>
      <c r="BF66" s="52">
        <f t="shared" si="39"/>
        <v>61.18424239630761</v>
      </c>
      <c r="BG66" s="52">
        <f t="shared" si="40"/>
        <v>59.960710749819967</v>
      </c>
      <c r="BJ66" s="52">
        <f t="shared" si="41"/>
        <v>25.249018370588434</v>
      </c>
      <c r="BK66" s="52">
        <f t="shared" si="42"/>
        <v>24.744101225107407</v>
      </c>
      <c r="BN66" s="52">
        <f t="shared" si="43"/>
        <v>70.460726416873129</v>
      </c>
      <c r="BO66" s="52">
        <f t="shared" si="44"/>
        <v>75.972311423108422</v>
      </c>
      <c r="BR66" s="52">
        <f t="shared" si="45"/>
        <v>54.717983395117102</v>
      </c>
      <c r="BS66" s="52">
        <f t="shared" si="46"/>
        <v>55.620489839603401</v>
      </c>
      <c r="BU66" s="52">
        <f t="shared" si="47"/>
        <v>44.883597406503824</v>
      </c>
      <c r="BX66" s="51">
        <f t="shared" si="4"/>
        <v>49.51046848577672</v>
      </c>
      <c r="BY66" s="51">
        <f t="shared" si="54"/>
        <v>48.52038308711478</v>
      </c>
      <c r="BZ66" s="97">
        <f>Hungary!E14</f>
        <v>106.75866695571295</v>
      </c>
      <c r="CA66" s="52">
        <f t="shared" si="6"/>
        <v>112.2927268330391</v>
      </c>
      <c r="CB66" s="52">
        <f t="shared" si="7"/>
        <v>122.23469988209061</v>
      </c>
      <c r="CD66" s="52">
        <f t="shared" si="8"/>
        <v>84</v>
      </c>
      <c r="CG66" s="52">
        <f t="shared" si="9"/>
        <v>66.42</v>
      </c>
      <c r="CI66" s="52">
        <f t="shared" si="10"/>
        <v>54</v>
      </c>
      <c r="CK66" s="52">
        <f t="shared" si="11"/>
        <v>54</v>
      </c>
      <c r="CN66" s="52">
        <f t="shared" si="12"/>
        <v>83.16</v>
      </c>
      <c r="CQ66" s="52">
        <f t="shared" si="13"/>
        <v>108</v>
      </c>
      <c r="CT66" s="51">
        <f t="shared" si="14"/>
        <v>69.12</v>
      </c>
    </row>
    <row r="67" spans="1:98">
      <c r="A67" s="50">
        <v>1885</v>
      </c>
      <c r="B67" s="53">
        <f t="shared" si="15"/>
        <v>1.0782971671168404</v>
      </c>
      <c r="C67" s="53">
        <f t="shared" si="59"/>
        <v>0.96406153609654122</v>
      </c>
      <c r="D67" s="53">
        <f t="shared" si="57"/>
        <v>0.99546952986981962</v>
      </c>
      <c r="E67" s="53">
        <f t="shared" si="52"/>
        <v>1.0691657287947283</v>
      </c>
      <c r="F67" s="51">
        <f t="shared" si="16"/>
        <v>1.0696619918555237</v>
      </c>
      <c r="G67" s="74">
        <v>158</v>
      </c>
      <c r="H67" s="51">
        <f t="shared" si="17"/>
        <v>146.52732550755155</v>
      </c>
      <c r="I67" s="53">
        <f t="shared" si="18"/>
        <v>1.0782971671168404</v>
      </c>
      <c r="J67" s="74">
        <v>54</v>
      </c>
      <c r="K67" s="69">
        <v>54</v>
      </c>
      <c r="L67" s="52">
        <f t="shared" si="19"/>
        <v>56.013021968125109</v>
      </c>
      <c r="M67" s="88">
        <f t="shared" si="60"/>
        <v>0.96406153609654122</v>
      </c>
      <c r="N67" s="52">
        <f t="shared" si="20"/>
        <v>54</v>
      </c>
      <c r="Q67" s="52">
        <f t="shared" si="21"/>
        <v>53.266747479538822</v>
      </c>
      <c r="R67" s="52">
        <f t="shared" si="22"/>
        <v>51.352422397990765</v>
      </c>
      <c r="S67" s="74">
        <v>84</v>
      </c>
      <c r="T67" s="52">
        <f t="shared" si="23"/>
        <v>84.38229145093463</v>
      </c>
      <c r="U67" s="88">
        <f t="shared" si="58"/>
        <v>0.99546952986981962</v>
      </c>
      <c r="V67" s="52">
        <f t="shared" si="24"/>
        <v>84</v>
      </c>
      <c r="Y67" s="52">
        <f t="shared" si="25"/>
        <v>55.765996577127474</v>
      </c>
      <c r="Z67" s="52">
        <f t="shared" si="26"/>
        <v>53.761852322099969</v>
      </c>
      <c r="AB67" s="52">
        <f t="shared" si="1"/>
        <v>78.12</v>
      </c>
      <c r="AE67" s="52">
        <f t="shared" si="27"/>
        <v>52.556050336186182</v>
      </c>
      <c r="AF67" s="52">
        <f t="shared" si="28"/>
        <v>50.667266618270794</v>
      </c>
      <c r="AI67" s="52">
        <f t="shared" si="29"/>
        <v>115.48550651000568</v>
      </c>
      <c r="AJ67" s="52">
        <f t="shared" si="30"/>
        <v>123.53045692393673</v>
      </c>
      <c r="AM67" s="52">
        <f t="shared" si="31"/>
        <v>44.905030788737605</v>
      </c>
      <c r="AN67" s="52">
        <f t="shared" si="32"/>
        <v>43.291212960652857</v>
      </c>
      <c r="AO67" s="75">
        <f>('P - Cleaned rent revenue'!G70+'P - Cleaned rent revenue'!H70)/('P - interpolated population'!G70+'P - interpolated population'!H70)</f>
        <v>135.36954779442709</v>
      </c>
      <c r="AP67" s="76">
        <f t="shared" si="33"/>
        <v>126.61231476903897</v>
      </c>
      <c r="AQ67" s="88">
        <f t="shared" si="34"/>
        <v>1.0691657287947283</v>
      </c>
      <c r="AR67" s="52">
        <f t="shared" si="53"/>
        <v>135.36954779442709</v>
      </c>
      <c r="AS67" s="52">
        <f>SUM('P - Cleaned rent revenue'!G70:I70)/SUM('P - interpolated population'!G70:I70)</f>
        <v>128.64061819048192</v>
      </c>
      <c r="AT67" s="52">
        <f t="shared" si="35"/>
        <v>120.26286730757938</v>
      </c>
      <c r="AU67" s="52">
        <f t="shared" si="36"/>
        <v>1.0696619918555237</v>
      </c>
      <c r="AV67" s="52">
        <f t="shared" si="48"/>
        <v>128.64061819048192</v>
      </c>
      <c r="AW67" s="52">
        <f>SUM('P - Cleaned rent revenue'!G70:I70,'P - Cleaned rent revenue'!K70:N70)/SUM('P - interpolated population'!G70:I70,'P - interpolated population'!K70:N70)</f>
        <v>108.46200016581081</v>
      </c>
      <c r="AY67" s="88">
        <f>SUM('P - Cleaned rent revenue'!K70:N70)/SUM('P - interpolated population'!K70:N70)</f>
        <v>72.424956188506798</v>
      </c>
      <c r="BB67" s="52">
        <f t="shared" si="37"/>
        <v>87.115013679848985</v>
      </c>
      <c r="BC67" s="52">
        <f t="shared" si="38"/>
        <v>86.720341712482181</v>
      </c>
      <c r="BF67" s="52">
        <f t="shared" si="39"/>
        <v>62.689231042590215</v>
      </c>
      <c r="BG67" s="52">
        <f t="shared" si="40"/>
        <v>60.436276375630499</v>
      </c>
      <c r="BJ67" s="52">
        <f t="shared" si="41"/>
        <v>25.441641952656148</v>
      </c>
      <c r="BK67" s="52">
        <f t="shared" si="42"/>
        <v>24.527308421695892</v>
      </c>
      <c r="BN67" s="52">
        <f t="shared" si="43"/>
        <v>71.568532167622692</v>
      </c>
      <c r="BO67" s="52">
        <f t="shared" si="44"/>
        <v>76.554138672595414</v>
      </c>
      <c r="BR67" s="52">
        <f t="shared" si="45"/>
        <v>55.761988048031363</v>
      </c>
      <c r="BS67" s="52">
        <f t="shared" si="46"/>
        <v>55.509360026780278</v>
      </c>
      <c r="BU67" s="52">
        <f t="shared" si="47"/>
        <v>44.847704887500491</v>
      </c>
      <c r="BX67" s="51">
        <f t="shared" si="4"/>
        <v>51.11531362047473</v>
      </c>
      <c r="BY67" s="51">
        <f t="shared" si="54"/>
        <v>49.27830776701132</v>
      </c>
      <c r="BZ67" s="97">
        <f>Hungary!E15</f>
        <v>105.80234647511597</v>
      </c>
      <c r="CA67" s="52">
        <f t="shared" si="6"/>
        <v>113.87588123138603</v>
      </c>
      <c r="CB67" s="52">
        <f t="shared" si="7"/>
        <v>122.79204013473733</v>
      </c>
      <c r="CD67" s="52">
        <f t="shared" si="8"/>
        <v>84</v>
      </c>
      <c r="CG67" s="52">
        <f t="shared" si="9"/>
        <v>66.42</v>
      </c>
      <c r="CI67" s="52">
        <f t="shared" si="10"/>
        <v>54</v>
      </c>
      <c r="CK67" s="52">
        <f t="shared" si="11"/>
        <v>54</v>
      </c>
      <c r="CN67" s="52">
        <f t="shared" si="12"/>
        <v>83.16</v>
      </c>
      <c r="CQ67" s="52">
        <f t="shared" si="13"/>
        <v>108</v>
      </c>
      <c r="CT67" s="51">
        <f t="shared" si="14"/>
        <v>69.12</v>
      </c>
    </row>
    <row r="68" spans="1:98">
      <c r="A68" s="50">
        <v>1886</v>
      </c>
      <c r="B68" s="53">
        <f t="shared" si="15"/>
        <v>1.054676275579266</v>
      </c>
      <c r="C68" s="53">
        <f t="shared" si="59"/>
        <v>0.9659424582085876</v>
      </c>
      <c r="D68" s="53">
        <f t="shared" si="57"/>
        <v>0.98648584121689953</v>
      </c>
      <c r="E68" s="53">
        <f t="shared" si="52"/>
        <v>1.0508652638529372</v>
      </c>
      <c r="F68" s="51">
        <f t="shared" si="16"/>
        <v>1.051795579670568</v>
      </c>
      <c r="G68" s="74">
        <v>157</v>
      </c>
      <c r="H68" s="51">
        <f t="shared" si="17"/>
        <v>148.86084349794439</v>
      </c>
      <c r="I68" s="53">
        <f t="shared" si="18"/>
        <v>1.054676275579266</v>
      </c>
      <c r="J68" s="74">
        <v>55.000000000000007</v>
      </c>
      <c r="K68" s="69">
        <v>55.000000000000007</v>
      </c>
      <c r="L68" s="52">
        <f t="shared" si="19"/>
        <v>56.939209507367153</v>
      </c>
      <c r="M68" s="88">
        <f t="shared" si="60"/>
        <v>0.9659424582085876</v>
      </c>
      <c r="N68" s="52">
        <f t="shared" si="20"/>
        <v>55.000000000000007</v>
      </c>
      <c r="Q68" s="52">
        <f t="shared" si="21"/>
        <v>54.740961143657593</v>
      </c>
      <c r="R68" s="52">
        <f t="shared" si="22"/>
        <v>52.876618571805395</v>
      </c>
      <c r="S68" s="74">
        <v>85</v>
      </c>
      <c r="T68" s="52">
        <f t="shared" si="23"/>
        <v>86.164439922570537</v>
      </c>
      <c r="U68" s="88">
        <f t="shared" si="58"/>
        <v>0.98648584121689953</v>
      </c>
      <c r="V68" s="52">
        <f t="shared" si="24"/>
        <v>85</v>
      </c>
      <c r="Y68" s="52">
        <f t="shared" si="25"/>
        <v>56.943770774299736</v>
      </c>
      <c r="Z68" s="52">
        <f t="shared" si="26"/>
        <v>55.004405921393413</v>
      </c>
      <c r="AB68" s="52">
        <f t="shared" si="1"/>
        <v>79.05</v>
      </c>
      <c r="AE68" s="52">
        <f t="shared" si="27"/>
        <v>53.350333320863953</v>
      </c>
      <c r="AF68" s="52">
        <f t="shared" si="28"/>
        <v>51.533352114202849</v>
      </c>
      <c r="AI68" s="52">
        <f t="shared" si="29"/>
        <v>116.97322206063694</v>
      </c>
      <c r="AJ68" s="52">
        <f t="shared" si="30"/>
        <v>123.0319179032017</v>
      </c>
      <c r="AM68" s="52">
        <f t="shared" si="31"/>
        <v>45.693215646924237</v>
      </c>
      <c r="AN68" s="52">
        <f t="shared" si="32"/>
        <v>44.137017045445099</v>
      </c>
      <c r="AO68" s="75">
        <f>('P - Cleaned rent revenue'!G71+'P - Cleaned rent revenue'!H71)/('P - interpolated population'!G71+'P - interpolated population'!H71)</f>
        <v>136.59818549003711</v>
      </c>
      <c r="AP68" s="76">
        <f t="shared" si="33"/>
        <v>129.98639329765996</v>
      </c>
      <c r="AQ68" s="88">
        <f t="shared" si="34"/>
        <v>1.0508652638529372</v>
      </c>
      <c r="AR68" s="52">
        <f t="shared" si="53"/>
        <v>136.59818549003711</v>
      </c>
      <c r="AS68" s="52">
        <f>SUM('P - Cleaned rent revenue'!G71:I71)/SUM('P - interpolated population'!G71:I71)</f>
        <v>129.68114248608325</v>
      </c>
      <c r="AT68" s="52">
        <f t="shared" si="35"/>
        <v>123.2950061709715</v>
      </c>
      <c r="AU68" s="52">
        <f t="shared" si="36"/>
        <v>1.051795579670568</v>
      </c>
      <c r="AV68" s="52">
        <f t="shared" si="48"/>
        <v>129.68114248608325</v>
      </c>
      <c r="AW68" s="52">
        <f>SUM('P - Cleaned rent revenue'!G71:I71,'P - Cleaned rent revenue'!K71:N71)/SUM('P - interpolated population'!G71:I71,'P - interpolated population'!K71:N71)</f>
        <v>109.48105665617372</v>
      </c>
      <c r="AY68" s="88">
        <f>SUM('P - Cleaned rent revenue'!K71:N71)/SUM('P - interpolated population'!K71:N71)</f>
        <v>75.096700850990658</v>
      </c>
      <c r="BB68" s="52">
        <f t="shared" si="37"/>
        <v>88.688412331822619</v>
      </c>
      <c r="BC68" s="52">
        <f t="shared" si="38"/>
        <v>87.489863045349281</v>
      </c>
      <c r="BF68" s="52">
        <f t="shared" si="39"/>
        <v>64.231238874478962</v>
      </c>
      <c r="BG68" s="52">
        <f t="shared" si="40"/>
        <v>62.043680772197199</v>
      </c>
      <c r="BJ68" s="52">
        <f t="shared" si="41"/>
        <v>25.635735051036299</v>
      </c>
      <c r="BK68" s="52">
        <f t="shared" si="42"/>
        <v>24.762644933182056</v>
      </c>
      <c r="BN68" s="52">
        <f t="shared" si="43"/>
        <v>72.693755189578525</v>
      </c>
      <c r="BO68" s="52">
        <f t="shared" si="44"/>
        <v>76.45897037805311</v>
      </c>
      <c r="BR68" s="52">
        <f t="shared" si="45"/>
        <v>56.82591203363441</v>
      </c>
      <c r="BS68" s="52">
        <f t="shared" si="46"/>
        <v>56.057957635417374</v>
      </c>
      <c r="BU68" s="52">
        <f t="shared" si="47"/>
        <v>45.641689979752591</v>
      </c>
      <c r="BX68" s="51">
        <f t="shared" si="4"/>
        <v>52.772178620569555</v>
      </c>
      <c r="BY68" s="51">
        <f t="shared" si="54"/>
        <v>50.974887941775627</v>
      </c>
      <c r="BZ68" s="97">
        <f>Hungary!E16</f>
        <v>103.46049908358114</v>
      </c>
      <c r="CA68" s="52">
        <f t="shared" si="6"/>
        <v>115.48135566701137</v>
      </c>
      <c r="CB68" s="52">
        <f t="shared" si="7"/>
        <v>121.79544609372812</v>
      </c>
      <c r="CD68" s="52">
        <f t="shared" si="8"/>
        <v>85</v>
      </c>
      <c r="CG68" s="52">
        <f t="shared" si="9"/>
        <v>67.650000000000006</v>
      </c>
      <c r="CI68" s="52">
        <f t="shared" si="10"/>
        <v>55.000000000000007</v>
      </c>
      <c r="CK68" s="52">
        <f t="shared" si="11"/>
        <v>55.000000000000007</v>
      </c>
      <c r="CN68" s="52">
        <f t="shared" si="12"/>
        <v>84.700000000000017</v>
      </c>
      <c r="CQ68" s="52">
        <f t="shared" si="13"/>
        <v>110.00000000000001</v>
      </c>
      <c r="CT68" s="51">
        <f t="shared" si="14"/>
        <v>70.400000000000006</v>
      </c>
    </row>
    <row r="69" spans="1:98">
      <c r="A69" s="50">
        <v>1887</v>
      </c>
      <c r="B69" s="53">
        <f t="shared" si="15"/>
        <v>1.0579804784908367</v>
      </c>
      <c r="C69" s="53">
        <f t="shared" si="59"/>
        <v>0.96750710724745081</v>
      </c>
      <c r="D69" s="53">
        <f t="shared" si="57"/>
        <v>0.9660822473933337</v>
      </c>
      <c r="E69" s="53">
        <f t="shared" si="52"/>
        <v>1.0310915097317706</v>
      </c>
      <c r="F69" s="51">
        <f t="shared" si="16"/>
        <v>1.0314192093639656</v>
      </c>
      <c r="G69" s="74">
        <v>160</v>
      </c>
      <c r="H69" s="51">
        <f t="shared" si="17"/>
        <v>151.23152388240004</v>
      </c>
      <c r="I69" s="53">
        <f t="shared" si="18"/>
        <v>1.0579804784908367</v>
      </c>
      <c r="J69" s="74">
        <v>56.000000000000007</v>
      </c>
      <c r="K69" s="69">
        <v>56.000000000000007</v>
      </c>
      <c r="L69" s="52">
        <f t="shared" si="19"/>
        <v>57.880711759647447</v>
      </c>
      <c r="M69" s="88">
        <f t="shared" si="60"/>
        <v>0.96750710724745081</v>
      </c>
      <c r="N69" s="52">
        <f t="shared" si="20"/>
        <v>56.000000000000007</v>
      </c>
      <c r="Q69" s="52">
        <f t="shared" si="21"/>
        <v>56.25597523262509</v>
      </c>
      <c r="R69" s="52">
        <f t="shared" si="22"/>
        <v>54.428055862701342</v>
      </c>
      <c r="S69" s="74">
        <v>85</v>
      </c>
      <c r="T69" s="52">
        <f t="shared" si="23"/>
        <v>87.984227253264947</v>
      </c>
      <c r="U69" s="88">
        <f t="shared" si="58"/>
        <v>0.9660822473933337</v>
      </c>
      <c r="V69" s="52">
        <f t="shared" si="24"/>
        <v>85</v>
      </c>
      <c r="Y69" s="52">
        <f t="shared" si="25"/>
        <v>58.146419485417198</v>
      </c>
      <c r="Z69" s="52">
        <f t="shared" si="26"/>
        <v>56.257074113132802</v>
      </c>
      <c r="AB69" s="52">
        <f t="shared" si="1"/>
        <v>79.05</v>
      </c>
      <c r="AE69" s="52">
        <f t="shared" si="27"/>
        <v>54.156620355612311</v>
      </c>
      <c r="AF69" s="52">
        <f t="shared" si="28"/>
        <v>52.396915098556882</v>
      </c>
      <c r="AI69" s="52">
        <f t="shared" si="29"/>
        <v>118.48010276563673</v>
      </c>
      <c r="AJ69" s="52">
        <f t="shared" si="30"/>
        <v>122.20265391989443</v>
      </c>
      <c r="AM69" s="52">
        <f t="shared" si="31"/>
        <v>46.495234932117434</v>
      </c>
      <c r="AN69" s="52">
        <f t="shared" si="32"/>
        <v>44.984470249963564</v>
      </c>
      <c r="AO69" s="75">
        <f>('P - Cleaned rent revenue'!G72+'P - Cleaned rent revenue'!H72)/('P - interpolated population'!G72+'P - interpolated population'!H72)</f>
        <v>137.5995613126465</v>
      </c>
      <c r="AP69" s="76">
        <f t="shared" si="33"/>
        <v>133.45038729728444</v>
      </c>
      <c r="AQ69" s="88">
        <f t="shared" si="34"/>
        <v>1.0310915097317706</v>
      </c>
      <c r="AR69" s="52">
        <f t="shared" si="53"/>
        <v>137.5995613126465</v>
      </c>
      <c r="AS69" s="52">
        <f>SUM('P - Cleaned rent revenue'!G72:I72)/SUM('P - interpolated population'!G72:I72)</f>
        <v>130.37509407752174</v>
      </c>
      <c r="AT69" s="52">
        <f t="shared" si="35"/>
        <v>126.40359312089871</v>
      </c>
      <c r="AU69" s="52">
        <f t="shared" si="36"/>
        <v>1.0314192093639656</v>
      </c>
      <c r="AV69" s="52">
        <f t="shared" si="48"/>
        <v>130.37509407752174</v>
      </c>
      <c r="AW69" s="52">
        <f>SUM('P - Cleaned rent revenue'!G72:I72,'P - Cleaned rent revenue'!K72:N72)/SUM('P - interpolated population'!G72:I72,'P - interpolated population'!K72:N72)</f>
        <v>109.4871327207441</v>
      </c>
      <c r="AY69" s="88">
        <f>SUM('P - Cleaned rent revenue'!K72:N72)/SUM('P - interpolated population'!K72:N72)</f>
        <v>75.619322223696514</v>
      </c>
      <c r="BB69" s="52">
        <f t="shared" si="37"/>
        <v>90.290228396747963</v>
      </c>
      <c r="BC69" s="52">
        <f t="shared" si="38"/>
        <v>87.227786767187666</v>
      </c>
      <c r="BF69" s="52">
        <f t="shared" si="39"/>
        <v>65.811176476984798</v>
      </c>
      <c r="BG69" s="52">
        <f t="shared" si="40"/>
        <v>63.672780977799043</v>
      </c>
      <c r="BJ69" s="52">
        <f t="shared" si="41"/>
        <v>25.831308876600211</v>
      </c>
      <c r="BK69" s="52">
        <f t="shared" si="42"/>
        <v>24.991974927614869</v>
      </c>
      <c r="BN69" s="52">
        <f t="shared" si="43"/>
        <v>73.836669322568667</v>
      </c>
      <c r="BO69" s="52">
        <f t="shared" si="44"/>
        <v>76.156559094752353</v>
      </c>
      <c r="BR69" s="52">
        <f t="shared" si="45"/>
        <v>57.910135407526248</v>
      </c>
      <c r="BS69" s="52">
        <f t="shared" si="46"/>
        <v>55.945953761355227</v>
      </c>
      <c r="BU69" s="52">
        <f t="shared" si="47"/>
        <v>46.434376524292254</v>
      </c>
      <c r="BX69" s="51">
        <f t="shared" si="4"/>
        <v>54.482749671436608</v>
      </c>
      <c r="BY69" s="51">
        <f t="shared" si="54"/>
        <v>52.712447529498633</v>
      </c>
      <c r="BZ69" s="97">
        <f>Hungary!E17</f>
        <v>113.27182775133002</v>
      </c>
      <c r="CA69" s="52">
        <f t="shared" si="6"/>
        <v>117.10946481804415</v>
      </c>
      <c r="CB69" s="52">
        <f t="shared" si="7"/>
        <v>123.89952762400014</v>
      </c>
      <c r="CD69" s="52">
        <f t="shared" si="8"/>
        <v>85</v>
      </c>
      <c r="CG69" s="52">
        <f t="shared" si="9"/>
        <v>68.88000000000001</v>
      </c>
      <c r="CI69" s="52">
        <f t="shared" si="10"/>
        <v>56.000000000000007</v>
      </c>
      <c r="CK69" s="52">
        <f t="shared" si="11"/>
        <v>56.000000000000007</v>
      </c>
      <c r="CN69" s="52">
        <f t="shared" si="12"/>
        <v>86.240000000000009</v>
      </c>
      <c r="CQ69" s="52">
        <f t="shared" si="13"/>
        <v>112.00000000000001</v>
      </c>
      <c r="CT69" s="51">
        <f t="shared" si="14"/>
        <v>71.680000000000007</v>
      </c>
    </row>
    <row r="70" spans="1:98">
      <c r="A70" s="50">
        <v>1888</v>
      </c>
      <c r="B70" s="53">
        <f t="shared" si="15"/>
        <v>1.0479044747373003</v>
      </c>
      <c r="C70" s="53">
        <f t="shared" si="59"/>
        <v>0.96876527469326013</v>
      </c>
      <c r="D70" s="53">
        <f t="shared" si="57"/>
        <v>0.97949245143450847</v>
      </c>
      <c r="E70" s="53">
        <f t="shared" si="52"/>
        <v>1.0077148319927742</v>
      </c>
      <c r="F70" s="51">
        <f t="shared" si="16"/>
        <v>1.0082716306047359</v>
      </c>
      <c r="G70" s="74">
        <v>161</v>
      </c>
      <c r="H70" s="51">
        <f t="shared" si="17"/>
        <v>153.63995848988159</v>
      </c>
      <c r="I70" s="53">
        <f t="shared" si="18"/>
        <v>1.0479044747373003</v>
      </c>
      <c r="J70" s="74">
        <v>56.999999999999993</v>
      </c>
      <c r="K70" s="69">
        <v>56.999999999999993</v>
      </c>
      <c r="L70" s="52">
        <f t="shared" si="19"/>
        <v>58.837781957087479</v>
      </c>
      <c r="M70" s="88">
        <f t="shared" si="60"/>
        <v>0.96876527469326013</v>
      </c>
      <c r="N70" s="52">
        <f t="shared" si="20"/>
        <v>56.999999999999993</v>
      </c>
      <c r="Q70" s="52">
        <f t="shared" si="21"/>
        <v>57.81291894142052</v>
      </c>
      <c r="R70" s="52">
        <f t="shared" si="22"/>
        <v>56.007148299104429</v>
      </c>
      <c r="S70" s="74">
        <v>88</v>
      </c>
      <c r="T70" s="52">
        <f t="shared" si="23"/>
        <v>89.842448373257241</v>
      </c>
      <c r="U70" s="88">
        <f t="shared" si="58"/>
        <v>0.97949245143450847</v>
      </c>
      <c r="V70" s="52">
        <f t="shared" si="24"/>
        <v>88</v>
      </c>
      <c r="Y70" s="52">
        <f t="shared" si="25"/>
        <v>59.374468058586025</v>
      </c>
      <c r="Z70" s="52">
        <f t="shared" si="26"/>
        <v>57.519922858542287</v>
      </c>
      <c r="AB70" s="52">
        <f t="shared" si="1"/>
        <v>81.84</v>
      </c>
      <c r="AE70" s="52">
        <f t="shared" si="27"/>
        <v>54.97509285841565</v>
      </c>
      <c r="AF70" s="52">
        <f t="shared" si="28"/>
        <v>53.257960934270521</v>
      </c>
      <c r="AI70" s="52">
        <f t="shared" si="29"/>
        <v>120.00639551571057</v>
      </c>
      <c r="AJ70" s="52">
        <f t="shared" si="30"/>
        <v>120.99904408962236</v>
      </c>
      <c r="AM70" s="52">
        <f t="shared" si="31"/>
        <v>47.31133146980239</v>
      </c>
      <c r="AN70" s="52">
        <f t="shared" si="32"/>
        <v>45.833575027446997</v>
      </c>
      <c r="AO70" s="75">
        <f>('P - Cleaned rent revenue'!G73+'P - Cleaned rent revenue'!H73)/('P - interpolated population'!G73+'P - interpolated population'!H73)</f>
        <v>138.06367653376603</v>
      </c>
      <c r="AP70" s="76">
        <f t="shared" si="33"/>
        <v>137.00669291603322</v>
      </c>
      <c r="AQ70" s="88">
        <f t="shared" si="34"/>
        <v>1.0077148319927742</v>
      </c>
      <c r="AR70" s="52">
        <f t="shared" si="53"/>
        <v>138.06367653376603</v>
      </c>
      <c r="AS70" s="52">
        <f>SUM('P - Cleaned rent revenue'!G73:I73)/SUM('P - interpolated population'!G73:I73)</f>
        <v>130.66248081782399</v>
      </c>
      <c r="AT70" s="52">
        <f t="shared" si="35"/>
        <v>129.59055561193955</v>
      </c>
      <c r="AU70" s="52">
        <f t="shared" si="36"/>
        <v>1.0082716306047359</v>
      </c>
      <c r="AV70" s="52">
        <f t="shared" si="48"/>
        <v>130.66248081782399</v>
      </c>
      <c r="AW70" s="52">
        <f>SUM('P - Cleaned rent revenue'!G73:I73,'P - Cleaned rent revenue'!K73:N73)/SUM('P - interpolated population'!G73:I73,'P - interpolated population'!K73:N73)</f>
        <v>109.47180012021424</v>
      </c>
      <c r="AY70" s="88">
        <f>SUM('P - Cleaned rent revenue'!K73:N73)/SUM('P - interpolated population'!K73:N73)</f>
        <v>76.763753727084335</v>
      </c>
      <c r="BB70" s="52">
        <f t="shared" si="37"/>
        <v>91.920975126214344</v>
      </c>
      <c r="BC70" s="52">
        <f t="shared" si="38"/>
        <v>90.035901264626162</v>
      </c>
      <c r="BF70" s="52">
        <f t="shared" si="39"/>
        <v>67.429976833371015</v>
      </c>
      <c r="BG70" s="52">
        <f t="shared" si="40"/>
        <v>65.32382002954084</v>
      </c>
      <c r="BJ70" s="52">
        <f t="shared" si="41"/>
        <v>26.028374725746421</v>
      </c>
      <c r="BK70" s="52">
        <f t="shared" si="42"/>
        <v>25.215385591006839</v>
      </c>
      <c r="BN70" s="52">
        <f t="shared" si="43"/>
        <v>74.997552711817235</v>
      </c>
      <c r="BO70" s="52">
        <f t="shared" si="44"/>
        <v>75.617904764108602</v>
      </c>
      <c r="BR70" s="52">
        <f t="shared" si="45"/>
        <v>59.015045476667197</v>
      </c>
      <c r="BS70" s="52">
        <f t="shared" si="46"/>
        <v>57.804791565459752</v>
      </c>
      <c r="BU70" s="52">
        <f t="shared" si="47"/>
        <v>47.225766090220823</v>
      </c>
      <c r="BX70" s="51">
        <f t="shared" si="4"/>
        <v>56.248767614900295</v>
      </c>
      <c r="BY70" s="51">
        <f t="shared" si="54"/>
        <v>54.491852809606236</v>
      </c>
      <c r="BZ70" s="97">
        <f>Hungary!E18</f>
        <v>117.1255791212302</v>
      </c>
      <c r="CA70" s="52">
        <f t="shared" si="6"/>
        <v>118.76052779909017</v>
      </c>
      <c r="CB70" s="52">
        <f t="shared" si="7"/>
        <v>124.44968850283014</v>
      </c>
      <c r="CD70" s="52">
        <f t="shared" si="8"/>
        <v>88</v>
      </c>
      <c r="CG70" s="52">
        <f t="shared" si="9"/>
        <v>70.109999999999985</v>
      </c>
      <c r="CI70" s="52">
        <f t="shared" si="10"/>
        <v>56.999999999999993</v>
      </c>
      <c r="CK70" s="52">
        <f t="shared" si="11"/>
        <v>56.999999999999993</v>
      </c>
      <c r="CN70" s="52">
        <f t="shared" si="12"/>
        <v>87.779999999999987</v>
      </c>
      <c r="CQ70" s="52">
        <f t="shared" si="13"/>
        <v>113.99999999999999</v>
      </c>
      <c r="CT70" s="51">
        <f t="shared" si="14"/>
        <v>72.959999999999994</v>
      </c>
    </row>
    <row r="71" spans="1:98">
      <c r="A71" s="50">
        <v>1889</v>
      </c>
      <c r="B71" s="53">
        <f t="shared" si="15"/>
        <v>1.0314776973084436</v>
      </c>
      <c r="C71" s="53">
        <f t="shared" si="59"/>
        <v>0.93628767174819405</v>
      </c>
      <c r="D71" s="53">
        <f t="shared" si="57"/>
        <v>0.98103426407545746</v>
      </c>
      <c r="E71" s="53">
        <f t="shared" si="52"/>
        <v>0.98649033265022124</v>
      </c>
      <c r="F71" s="51">
        <f t="shared" si="16"/>
        <v>0.98760198625037776</v>
      </c>
      <c r="G71" s="74">
        <v>161</v>
      </c>
      <c r="H71" s="51">
        <f t="shared" si="17"/>
        <v>156.08674857451234</v>
      </c>
      <c r="I71" s="53">
        <f t="shared" si="18"/>
        <v>1.0314776973084436</v>
      </c>
      <c r="J71" s="74">
        <v>56.000000000000007</v>
      </c>
      <c r="K71" s="69">
        <v>56.000000000000007</v>
      </c>
      <c r="L71" s="52">
        <f t="shared" si="19"/>
        <v>59.81067751905708</v>
      </c>
      <c r="M71" s="88">
        <f t="shared" si="60"/>
        <v>0.93628767174819405</v>
      </c>
      <c r="N71" s="52">
        <f t="shared" si="20"/>
        <v>56.000000000000007</v>
      </c>
      <c r="Q71" s="52">
        <f t="shared" si="21"/>
        <v>59.412952716690398</v>
      </c>
      <c r="R71" s="52">
        <f t="shared" si="22"/>
        <v>55.627615170795593</v>
      </c>
      <c r="S71" s="74">
        <v>90</v>
      </c>
      <c r="T71" s="52">
        <f t="shared" si="23"/>
        <v>91.739915001661487</v>
      </c>
      <c r="U71" s="88">
        <f t="shared" si="58"/>
        <v>0.98103426407545746</v>
      </c>
      <c r="V71" s="52">
        <f t="shared" si="24"/>
        <v>90</v>
      </c>
      <c r="Y71" s="52">
        <f t="shared" si="25"/>
        <v>60.628452937230044</v>
      </c>
      <c r="Z71" s="52">
        <f t="shared" si="26"/>
        <v>56.765673042294075</v>
      </c>
      <c r="AB71" s="52">
        <f t="shared" si="1"/>
        <v>83.7</v>
      </c>
      <c r="AE71" s="52">
        <f t="shared" si="27"/>
        <v>55.805934989040026</v>
      </c>
      <c r="AF71" s="52">
        <f t="shared" si="28"/>
        <v>52.250408940619366</v>
      </c>
      <c r="AI71" s="52">
        <f t="shared" si="29"/>
        <v>121.55235038207694</v>
      </c>
      <c r="AJ71" s="52">
        <f t="shared" si="30"/>
        <v>120.04534267074105</v>
      </c>
      <c r="AM71" s="52">
        <f t="shared" si="31"/>
        <v>48.141752347600779</v>
      </c>
      <c r="AN71" s="52">
        <f t="shared" si="32"/>
        <v>45.074529219413286</v>
      </c>
      <c r="AO71" s="75">
        <f>('P - Cleaned rent revenue'!G74+'P - Cleaned rent revenue'!H74)/('P - interpolated population'!G74+'P - interpolated population'!H74)</f>
        <v>138.75753047175235</v>
      </c>
      <c r="AP71" s="76">
        <f t="shared" si="33"/>
        <v>140.65777015673143</v>
      </c>
      <c r="AQ71" s="88">
        <f t="shared" si="34"/>
        <v>0.98649033265022124</v>
      </c>
      <c r="AR71" s="52">
        <f t="shared" si="53"/>
        <v>138.75753047175235</v>
      </c>
      <c r="AS71" s="52">
        <f>SUM('P - Cleaned rent revenue'!G74:I74)/SUM('P - interpolated population'!G74:I74)</f>
        <v>131.21069599958085</v>
      </c>
      <c r="AT71" s="52">
        <f t="shared" si="35"/>
        <v>132.85786969480253</v>
      </c>
      <c r="AU71" s="52">
        <f t="shared" si="36"/>
        <v>0.98760198625037776</v>
      </c>
      <c r="AV71" s="52">
        <f t="shared" si="48"/>
        <v>131.21069599958085</v>
      </c>
      <c r="AW71" s="52">
        <f>SUM('P - Cleaned rent revenue'!G74:I74,'P - Cleaned rent revenue'!K74:N74)/SUM('P - interpolated population'!G74:I74,'P - interpolated population'!K74:N74)</f>
        <v>108.4480802117896</v>
      </c>
      <c r="AY71" s="88">
        <f>SUM('P - Cleaned rent revenue'!K74:N74)/SUM('P - interpolated population'!K74:N74)</f>
        <v>75.021810244469407</v>
      </c>
      <c r="BB71" s="52">
        <f t="shared" si="37"/>
        <v>93.581175041732948</v>
      </c>
      <c r="BC71" s="52">
        <f t="shared" si="38"/>
        <v>91.806339188383049</v>
      </c>
      <c r="BF71" s="52">
        <f t="shared" si="39"/>
        <v>69.088595876097727</v>
      </c>
      <c r="BG71" s="52">
        <f t="shared" si="40"/>
        <v>64.686800577183419</v>
      </c>
      <c r="BJ71" s="52">
        <f t="shared" si="41"/>
        <v>26.226943981053164</v>
      </c>
      <c r="BK71" s="52">
        <f t="shared" si="42"/>
        <v>24.555964317090577</v>
      </c>
      <c r="BN71" s="52">
        <f t="shared" si="43"/>
        <v>76.176687875635238</v>
      </c>
      <c r="BO71" s="52">
        <f t="shared" si="44"/>
        <v>75.232248251952427</v>
      </c>
      <c r="BR71" s="52">
        <f t="shared" si="45"/>
        <v>60.141036937731997</v>
      </c>
      <c r="BS71" s="52">
        <f t="shared" si="46"/>
        <v>59.000417912942815</v>
      </c>
      <c r="BU71" s="52">
        <f t="shared" si="47"/>
        <v>46.36014092616881</v>
      </c>
      <c r="BX71" s="51">
        <f t="shared" si="4"/>
        <v>58.07202972088227</v>
      </c>
      <c r="BY71" s="51">
        <f t="shared" si="54"/>
        <v>54.372125501056786</v>
      </c>
      <c r="BZ71" s="97">
        <f>Hungary!E19</f>
        <v>120.34737616075756</v>
      </c>
      <c r="CA71" s="52">
        <f t="shared" si="6"/>
        <v>120.43486822377929</v>
      </c>
      <c r="CB71" s="52">
        <f t="shared" si="7"/>
        <v>124.22588055110971</v>
      </c>
      <c r="CD71" s="52">
        <f t="shared" si="8"/>
        <v>90</v>
      </c>
      <c r="CG71" s="52">
        <f t="shared" si="9"/>
        <v>68.88000000000001</v>
      </c>
      <c r="CI71" s="52">
        <f t="shared" si="10"/>
        <v>56.000000000000007</v>
      </c>
      <c r="CK71" s="52">
        <f t="shared" si="11"/>
        <v>56.000000000000007</v>
      </c>
      <c r="CN71" s="52">
        <f t="shared" si="12"/>
        <v>86.240000000000009</v>
      </c>
      <c r="CQ71" s="52">
        <f t="shared" si="13"/>
        <v>112.00000000000001</v>
      </c>
      <c r="CT71" s="51">
        <f t="shared" si="14"/>
        <v>71.680000000000007</v>
      </c>
    </row>
    <row r="72" spans="1:98">
      <c r="A72" s="50">
        <v>1890</v>
      </c>
      <c r="B72" s="53">
        <f t="shared" si="15"/>
        <v>1.0279209503266797</v>
      </c>
      <c r="C72" s="53">
        <f t="shared" si="59"/>
        <v>0.93750524075588604</v>
      </c>
      <c r="D72" s="53">
        <f t="shared" si="57"/>
        <v>0.97141835276764632</v>
      </c>
      <c r="E72" s="53">
        <f t="shared" si="52"/>
        <v>0.9773203717458796</v>
      </c>
      <c r="F72" s="51">
        <f t="shared" si="16"/>
        <v>0.978337297554976</v>
      </c>
      <c r="G72" s="74">
        <v>163</v>
      </c>
      <c r="H72" s="51">
        <f t="shared" si="17"/>
        <v>158.57250496567619</v>
      </c>
      <c r="I72" s="53">
        <f t="shared" si="18"/>
        <v>1.0279209503266797</v>
      </c>
      <c r="J72" s="74">
        <v>56.999999999999993</v>
      </c>
      <c r="K72" s="69">
        <v>56.999999999999993</v>
      </c>
      <c r="L72" s="52">
        <f t="shared" si="19"/>
        <v>60.799660121411563</v>
      </c>
      <c r="M72" s="88">
        <f t="shared" si="60"/>
        <v>0.93750524075588604</v>
      </c>
      <c r="N72" s="52">
        <f t="shared" si="20"/>
        <v>56.999999999999993</v>
      </c>
      <c r="Q72" s="52">
        <f t="shared" si="21"/>
        <v>61.057269121671425</v>
      </c>
      <c r="R72" s="52">
        <f t="shared" si="22"/>
        <v>57.241509787809498</v>
      </c>
      <c r="S72" s="74">
        <v>91</v>
      </c>
      <c r="T72" s="52">
        <f t="shared" si="23"/>
        <v>93.677456001046238</v>
      </c>
      <c r="U72" s="88">
        <f t="shared" si="58"/>
        <v>0.97141835276764632</v>
      </c>
      <c r="V72" s="52">
        <f t="shared" si="24"/>
        <v>91</v>
      </c>
      <c r="Y72" s="52">
        <f t="shared" si="25"/>
        <v>61.908921894423045</v>
      </c>
      <c r="Z72" s="52">
        <f t="shared" si="26"/>
        <v>58.039938725568419</v>
      </c>
      <c r="AB72" s="52">
        <f t="shared" si="1"/>
        <v>84.63000000000001</v>
      </c>
      <c r="AE72" s="52">
        <f t="shared" si="27"/>
        <v>56.649333690470002</v>
      </c>
      <c r="AF72" s="52">
        <f t="shared" si="28"/>
        <v>53.109047220144603</v>
      </c>
      <c r="AI72" s="52">
        <f t="shared" si="29"/>
        <v>123.11822065743939</v>
      </c>
      <c r="AJ72" s="52">
        <f t="shared" si="30"/>
        <v>120.45114727777649</v>
      </c>
      <c r="AM72" s="52">
        <f t="shared" si="31"/>
        <v>48.986748990080891</v>
      </c>
      <c r="AN72" s="52">
        <f t="shared" si="32"/>
        <v>45.925333905793941</v>
      </c>
      <c r="AO72" s="75">
        <f>('P - Cleaned rent revenue'!G75+'P - Cleaned rent revenue'!H75)/('P - interpolated population'!G75+'P - interpolated population'!H75)</f>
        <v>141.13106690191336</v>
      </c>
      <c r="AP72" s="76">
        <f t="shared" si="33"/>
        <v>144.406144578566</v>
      </c>
      <c r="AQ72" s="88">
        <f t="shared" si="34"/>
        <v>0.9773203717458796</v>
      </c>
      <c r="AR72" s="52">
        <f t="shared" si="53"/>
        <v>141.13106690191336</v>
      </c>
      <c r="AS72" s="52">
        <f>SUM('P - Cleaned rent revenue'!G75:I75)/SUM('P - interpolated population'!G75:I75)</f>
        <v>133.25693737162234</v>
      </c>
      <c r="AT72" s="52">
        <f t="shared" si="35"/>
        <v>136.20756124156065</v>
      </c>
      <c r="AU72" s="52">
        <f t="shared" si="36"/>
        <v>0.978337297554976</v>
      </c>
      <c r="AV72" s="52">
        <f t="shared" si="48"/>
        <v>133.25693737162234</v>
      </c>
      <c r="AW72" s="52">
        <f>SUM('P - Cleaned rent revenue'!G75:I75,'P - Cleaned rent revenue'!K75:N75)/SUM('P - interpolated population'!G75:I75,'P - interpolated population'!K75:N75)</f>
        <v>108.82830004144219</v>
      </c>
      <c r="AY72" s="88">
        <f>SUM('P - Cleaned rent revenue'!K75:N75)/SUM('P - interpolated population'!K75:N75)</f>
        <v>74.719926275481825</v>
      </c>
      <c r="BB72" s="52">
        <f t="shared" si="37"/>
        <v>95.271360102162205</v>
      </c>
      <c r="BC72" s="52">
        <f t="shared" si="38"/>
        <v>92.548347696375671</v>
      </c>
      <c r="BF72" s="52">
        <f t="shared" si="39"/>
        <v>70.78801305131816</v>
      </c>
      <c r="BG72" s="52">
        <f t="shared" si="40"/>
        <v>66.364133218306833</v>
      </c>
      <c r="BJ72" s="52">
        <f t="shared" si="41"/>
        <v>26.427028111935833</v>
      </c>
      <c r="BK72" s="52">
        <f t="shared" si="42"/>
        <v>24.775477352542971</v>
      </c>
      <c r="BN72" s="52">
        <f t="shared" si="43"/>
        <v>77.374361774175611</v>
      </c>
      <c r="BO72" s="52">
        <f t="shared" si="44"/>
        <v>75.698223998188013</v>
      </c>
      <c r="BR72" s="52">
        <f t="shared" si="45"/>
        <v>61.288512018103546</v>
      </c>
      <c r="BS72" s="52">
        <f t="shared" si="46"/>
        <v>59.536785388206241</v>
      </c>
      <c r="BU72" s="52">
        <f t="shared" si="47"/>
        <v>47.150265281230503</v>
      </c>
      <c r="BX72" s="51">
        <f t="shared" si="4"/>
        <v>59.954391516476456</v>
      </c>
      <c r="BY72" s="51">
        <f t="shared" si="54"/>
        <v>56.207556253026908</v>
      </c>
      <c r="BZ72" s="97">
        <f>Hungary!E20</f>
        <v>118.45350430338783</v>
      </c>
      <c r="CA72" s="52">
        <f t="shared" si="6"/>
        <v>122.13281426819501</v>
      </c>
      <c r="CB72" s="52">
        <f t="shared" si="7"/>
        <v>125.54287850863489</v>
      </c>
      <c r="CD72" s="52">
        <f t="shared" si="8"/>
        <v>91</v>
      </c>
      <c r="CG72" s="52">
        <f t="shared" si="9"/>
        <v>70.109999999999985</v>
      </c>
      <c r="CI72" s="52">
        <f t="shared" si="10"/>
        <v>56.999999999999993</v>
      </c>
      <c r="CK72" s="52">
        <f t="shared" si="11"/>
        <v>56.999999999999993</v>
      </c>
      <c r="CN72" s="52">
        <f t="shared" si="12"/>
        <v>87.779999999999987</v>
      </c>
      <c r="CQ72" s="52">
        <f t="shared" si="13"/>
        <v>113.99999999999999</v>
      </c>
      <c r="CT72" s="51">
        <f t="shared" si="14"/>
        <v>72.959999999999994</v>
      </c>
    </row>
    <row r="73" spans="1:98">
      <c r="A73" s="50">
        <v>1891</v>
      </c>
      <c r="B73" s="53">
        <f t="shared" si="15"/>
        <v>1.0056000237710003</v>
      </c>
      <c r="C73" s="53">
        <f t="shared" si="59"/>
        <v>0.93843546594152516</v>
      </c>
      <c r="D73" s="53">
        <f t="shared" si="57"/>
        <v>0.97223467400379715</v>
      </c>
      <c r="E73" s="53">
        <f t="shared" si="52"/>
        <v>0.96366642852354789</v>
      </c>
      <c r="F73" s="51">
        <f t="shared" si="16"/>
        <v>0.96477142028569185</v>
      </c>
      <c r="G73" s="74">
        <v>162</v>
      </c>
      <c r="H73" s="51">
        <f t="shared" si="17"/>
        <v>161.09784822050815</v>
      </c>
      <c r="I73" s="53">
        <f t="shared" si="18"/>
        <v>1.0056000237710003</v>
      </c>
      <c r="J73" s="74">
        <v>57.999999999999993</v>
      </c>
      <c r="K73" s="69">
        <v>57.999999999999993</v>
      </c>
      <c r="L73" s="52">
        <f t="shared" si="19"/>
        <v>61.804995766873574</v>
      </c>
      <c r="M73" s="88">
        <f t="shared" si="60"/>
        <v>0.93843546594152516</v>
      </c>
      <c r="N73" s="52">
        <f t="shared" si="20"/>
        <v>57.999999999999993</v>
      </c>
      <c r="Q73" s="52">
        <f t="shared" si="21"/>
        <v>62.747093725051258</v>
      </c>
      <c r="R73" s="52">
        <f t="shared" si="22"/>
        <v>58.884098136345024</v>
      </c>
      <c r="S73" s="74">
        <v>93</v>
      </c>
      <c r="T73" s="52">
        <f t="shared" si="23"/>
        <v>95.655917739503266</v>
      </c>
      <c r="U73" s="88">
        <f t="shared" si="58"/>
        <v>0.97223467400379715</v>
      </c>
      <c r="V73" s="52">
        <f t="shared" si="24"/>
        <v>93</v>
      </c>
      <c r="Y73" s="52">
        <f t="shared" si="25"/>
        <v>63.216434272170282</v>
      </c>
      <c r="Z73" s="52">
        <f t="shared" si="26"/>
        <v>59.324543951365918</v>
      </c>
      <c r="AB73" s="52">
        <f t="shared" si="1"/>
        <v>86.490000000000009</v>
      </c>
      <c r="AE73" s="52">
        <f t="shared" si="27"/>
        <v>57.505478730971504</v>
      </c>
      <c r="AF73" s="52">
        <f t="shared" si="28"/>
        <v>53.965180727089709</v>
      </c>
      <c r="AI73" s="52">
        <f t="shared" si="29"/>
        <v>124.70426289748667</v>
      </c>
      <c r="AJ73" s="52">
        <f t="shared" si="30"/>
        <v>120.31110883128852</v>
      </c>
      <c r="AM73" s="52">
        <f t="shared" si="31"/>
        <v>49.846577234880911</v>
      </c>
      <c r="AN73" s="52">
        <f t="shared" si="32"/>
        <v>46.777795933005692</v>
      </c>
      <c r="AO73" s="75">
        <f>('P - Cleaned rent revenue'!G76+'P - Cleaned rent revenue'!H76)/('P - interpolated population'!G76+'P - interpolated population'!H76)</f>
        <v>142.86779687638773</v>
      </c>
      <c r="AP73" s="76">
        <f t="shared" si="33"/>
        <v>148.25440904409035</v>
      </c>
      <c r="AQ73" s="88">
        <f t="shared" si="34"/>
        <v>0.96366642852354789</v>
      </c>
      <c r="AR73" s="52">
        <f t="shared" si="53"/>
        <v>142.86779687638773</v>
      </c>
      <c r="AS73" s="52">
        <f>SUM('P - Cleaned rent revenue'!G76:I76)/SUM('P - interpolated population'!G76:I76)</f>
        <v>134.72232818817739</v>
      </c>
      <c r="AT73" s="52">
        <f t="shared" si="35"/>
        <v>139.64170720177728</v>
      </c>
      <c r="AU73" s="52">
        <f t="shared" si="36"/>
        <v>0.96477142028569185</v>
      </c>
      <c r="AV73" s="52">
        <f t="shared" si="48"/>
        <v>134.72232818817739</v>
      </c>
      <c r="AW73" s="52">
        <f>SUM('P - Cleaned rent revenue'!G76:I76,'P - Cleaned rent revenue'!K76:N76)/SUM('P - interpolated population'!G76:I76,'P - interpolated population'!K76:N76)</f>
        <v>110.01477614266153</v>
      </c>
      <c r="AY73" s="88">
        <f>SUM('P - Cleaned rent revenue'!K76:N76)/SUM('P - interpolated population'!K76:N76)</f>
        <v>76.413596831612608</v>
      </c>
      <c r="BB73" s="52">
        <f t="shared" si="37"/>
        <v>96.992071874157375</v>
      </c>
      <c r="BC73" s="52">
        <f t="shared" si="38"/>
        <v>94.299055379524262</v>
      </c>
      <c r="BF73" s="52">
        <f t="shared" si="39"/>
        <v>72.529231897260232</v>
      </c>
      <c r="BG73" s="52">
        <f t="shared" si="40"/>
        <v>68.064003529886335</v>
      </c>
      <c r="BJ73" s="52">
        <f t="shared" si="41"/>
        <v>26.628638675309453</v>
      </c>
      <c r="BK73" s="52">
        <f t="shared" si="42"/>
        <v>24.989258942652544</v>
      </c>
      <c r="BN73" s="52">
        <f t="shared" si="43"/>
        <v>78.590865879269288</v>
      </c>
      <c r="BO73" s="52">
        <f t="shared" si="44"/>
        <v>75.822221295824946</v>
      </c>
      <c r="BR73" s="52">
        <f t="shared" si="45"/>
        <v>62.457880619556825</v>
      </c>
      <c r="BS73" s="52">
        <f t="shared" si="46"/>
        <v>60.723717203122909</v>
      </c>
      <c r="BU73" s="52">
        <f t="shared" si="47"/>
        <v>47.93909629610399</v>
      </c>
      <c r="BX73" s="51">
        <f t="shared" si="4"/>
        <v>61.897768674312026</v>
      </c>
      <c r="BY73" s="51">
        <f t="shared" si="54"/>
        <v>58.087061386618743</v>
      </c>
      <c r="BZ73" s="97">
        <f>Hungary!E21</f>
        <v>117.00221881720537</v>
      </c>
      <c r="CA73" s="52">
        <f t="shared" si="6"/>
        <v>123.85469873519766</v>
      </c>
      <c r="CB73" s="52">
        <f t="shared" si="7"/>
        <v>124.54828799226485</v>
      </c>
      <c r="CD73" s="52">
        <f t="shared" si="8"/>
        <v>93</v>
      </c>
      <c r="CG73" s="52">
        <f t="shared" si="9"/>
        <v>71.339999999999989</v>
      </c>
      <c r="CI73" s="52">
        <f t="shared" si="10"/>
        <v>57.999999999999993</v>
      </c>
      <c r="CK73" s="52">
        <f t="shared" si="11"/>
        <v>57.999999999999993</v>
      </c>
      <c r="CN73" s="52">
        <f t="shared" si="12"/>
        <v>89.32</v>
      </c>
      <c r="CQ73" s="52">
        <f t="shared" si="13"/>
        <v>115.99999999999999</v>
      </c>
      <c r="CT73" s="51">
        <f t="shared" si="14"/>
        <v>74.239999999999995</v>
      </c>
    </row>
    <row r="74" spans="1:98">
      <c r="A74" s="50">
        <v>1892</v>
      </c>
      <c r="B74" s="53">
        <f t="shared" si="15"/>
        <v>0.98372630266785621</v>
      </c>
      <c r="C74" s="53">
        <f t="shared" si="59"/>
        <v>0.92317063802315746</v>
      </c>
      <c r="D74" s="53">
        <f t="shared" si="57"/>
        <v>0.95212583861991573</v>
      </c>
      <c r="E74" s="53">
        <f t="shared" si="52"/>
        <v>0.95755372966255625</v>
      </c>
      <c r="F74" s="51">
        <f t="shared" si="16"/>
        <v>0.95603919056030506</v>
      </c>
      <c r="G74" s="74">
        <v>161</v>
      </c>
      <c r="H74" s="51">
        <f t="shared" si="17"/>
        <v>163.66340877881333</v>
      </c>
      <c r="I74" s="53">
        <f t="shared" si="18"/>
        <v>0.98372630266785621</v>
      </c>
      <c r="J74" s="74">
        <v>57.999999999999993</v>
      </c>
      <c r="K74" s="69">
        <v>57.999999999999993</v>
      </c>
      <c r="L74" s="52">
        <f t="shared" si="19"/>
        <v>62.82695485657883</v>
      </c>
      <c r="M74" s="88">
        <f t="shared" si="60"/>
        <v>0.92317063802315746</v>
      </c>
      <c r="N74" s="52">
        <f t="shared" si="20"/>
        <v>57.999999999999993</v>
      </c>
      <c r="Q74" s="52">
        <f t="shared" si="21"/>
        <v>64.483686014429253</v>
      </c>
      <c r="R74" s="52">
        <f t="shared" si="22"/>
        <v>59.529445560025607</v>
      </c>
      <c r="S74" s="74">
        <v>93</v>
      </c>
      <c r="T74" s="52">
        <f t="shared" si="23"/>
        <v>97.676164460363069</v>
      </c>
      <c r="U74" s="88">
        <f t="shared" si="58"/>
        <v>0.95212583861991573</v>
      </c>
      <c r="V74" s="52">
        <f t="shared" si="24"/>
        <v>93</v>
      </c>
      <c r="Y74" s="52">
        <f t="shared" si="25"/>
        <v>64.551561225743583</v>
      </c>
      <c r="Z74" s="52">
        <f t="shared" si="26"/>
        <v>59.592105962160616</v>
      </c>
      <c r="AB74" s="52">
        <f t="shared" si="1"/>
        <v>86.490000000000009</v>
      </c>
      <c r="AE74" s="52">
        <f t="shared" si="27"/>
        <v>58.374562746790531</v>
      </c>
      <c r="AF74" s="52">
        <f t="shared" si="28"/>
        <v>53.889682335277456</v>
      </c>
      <c r="AI74" s="52">
        <f t="shared" si="29"/>
        <v>126.31073696292729</v>
      </c>
      <c r="AJ74" s="52">
        <f t="shared" si="30"/>
        <v>120.75801472511262</v>
      </c>
      <c r="AM74" s="52">
        <f t="shared" si="31"/>
        <v>50.72149741016819</v>
      </c>
      <c r="AN74" s="52">
        <f t="shared" si="32"/>
        <v>46.824597125634895</v>
      </c>
      <c r="AO74" s="75">
        <f>('P - Cleaned rent revenue'!G77+'P - Cleaned rent revenue'!H77)/('P - interpolated population'!G77+'P - interpolated population'!H77)</f>
        <v>145.74468136389763</v>
      </c>
      <c r="AP74" s="76">
        <f t="shared" si="33"/>
        <v>152.20522551278489</v>
      </c>
      <c r="AQ74" s="88">
        <f t="shared" si="34"/>
        <v>0.95755372966255625</v>
      </c>
      <c r="AR74" s="52">
        <f t="shared" si="53"/>
        <v>145.74468136389763</v>
      </c>
      <c r="AS74" s="52">
        <f>SUM('P - Cleaned rent revenue'!G77:I77)/SUM('P - interpolated population'!G77:I77)</f>
        <v>136.8689002832453</v>
      </c>
      <c r="AT74" s="52">
        <f t="shared" si="35"/>
        <v>143.16243689030222</v>
      </c>
      <c r="AU74" s="52">
        <f t="shared" si="36"/>
        <v>0.95603919056030506</v>
      </c>
      <c r="AV74" s="52">
        <f t="shared" si="48"/>
        <v>136.8689002832453</v>
      </c>
      <c r="AW74" s="52">
        <f>SUM('P - Cleaned rent revenue'!G77:I77,'P - Cleaned rent revenue'!K77:N77)/SUM('P - interpolated population'!G77:I77,'P - interpolated population'!K77:N77)</f>
        <v>111.13927260512953</v>
      </c>
      <c r="AY74" s="88">
        <f>SUM('P - Cleaned rent revenue'!K77:N77)/SUM('P - interpolated population'!K77:N77)</f>
        <v>77.047485714444136</v>
      </c>
      <c r="BB74" s="52">
        <f t="shared" si="37"/>
        <v>98.743861705698535</v>
      </c>
      <c r="BC74" s="52">
        <f t="shared" si="38"/>
        <v>94.0165821351072</v>
      </c>
      <c r="BF74" s="52">
        <f t="shared" si="39"/>
        <v>74.313280636835103</v>
      </c>
      <c r="BG74" s="52">
        <f t="shared" si="40"/>
        <v>68.603838699101019</v>
      </c>
      <c r="BJ74" s="52">
        <f t="shared" si="41"/>
        <v>26.831787316256218</v>
      </c>
      <c r="BK74" s="52">
        <f t="shared" si="42"/>
        <v>24.770318216049915</v>
      </c>
      <c r="BN74" s="52">
        <f t="shared" si="43"/>
        <v>79.826496245359209</v>
      </c>
      <c r="BO74" s="52">
        <f t="shared" si="44"/>
        <v>76.317258855678446</v>
      </c>
      <c r="BR74" s="52">
        <f t="shared" si="45"/>
        <v>63.649560464684306</v>
      </c>
      <c r="BS74" s="52">
        <f t="shared" si="46"/>
        <v>60.602391135226576</v>
      </c>
      <c r="BU74" s="52">
        <f t="shared" si="47"/>
        <v>47.90076035548794</v>
      </c>
      <c r="BX74" s="51">
        <f t="shared" si="4"/>
        <v>63.904138962126417</v>
      </c>
      <c r="BY74" s="51">
        <f t="shared" si="54"/>
        <v>58.994424737986762</v>
      </c>
      <c r="BZ74" s="97">
        <f>Hungary!E22</f>
        <v>116.21881192231528</v>
      </c>
      <c r="CA74" s="52">
        <f t="shared" si="6"/>
        <v>125.60085911965517</v>
      </c>
      <c r="CB74" s="52">
        <f t="shared" si="7"/>
        <v>123.55686875368467</v>
      </c>
      <c r="CD74" s="52">
        <f t="shared" si="8"/>
        <v>93</v>
      </c>
      <c r="CG74" s="52">
        <f t="shared" si="9"/>
        <v>71.339999999999989</v>
      </c>
      <c r="CI74" s="52">
        <f t="shared" si="10"/>
        <v>57.999999999999993</v>
      </c>
      <c r="CK74" s="52">
        <f t="shared" si="11"/>
        <v>57.999999999999993</v>
      </c>
      <c r="CN74" s="52">
        <f t="shared" si="12"/>
        <v>89.32</v>
      </c>
      <c r="CQ74" s="52">
        <f t="shared" si="13"/>
        <v>115.99999999999999</v>
      </c>
      <c r="CT74" s="51">
        <f t="shared" si="14"/>
        <v>74.239999999999995</v>
      </c>
    </row>
    <row r="75" spans="1:98">
      <c r="A75" s="50">
        <v>1893</v>
      </c>
      <c r="B75" s="53">
        <f t="shared" si="15"/>
        <v>0.96830557166192355</v>
      </c>
      <c r="C75" s="53">
        <f t="shared" si="59"/>
        <v>0.92381194115590004</v>
      </c>
      <c r="D75" s="53">
        <f t="shared" si="57"/>
        <v>0.93243291646285942</v>
      </c>
      <c r="E75" s="53">
        <f t="shared" si="52"/>
        <v>0.9553593865947354</v>
      </c>
      <c r="F75" s="51">
        <f t="shared" si="16"/>
        <v>0.95217480986528891</v>
      </c>
      <c r="G75" s="74">
        <v>161</v>
      </c>
      <c r="H75" s="51">
        <f t="shared" si="17"/>
        <v>166.26982712045358</v>
      </c>
      <c r="I75" s="53">
        <f t="shared" si="18"/>
        <v>0.96830557166192355</v>
      </c>
      <c r="J75" s="74">
        <v>59</v>
      </c>
      <c r="K75" s="69">
        <v>59</v>
      </c>
      <c r="L75" s="52">
        <f t="shared" si="19"/>
        <v>63.865812262804816</v>
      </c>
      <c r="M75" s="88">
        <f t="shared" si="60"/>
        <v>0.92381194115590004</v>
      </c>
      <c r="N75" s="52">
        <f t="shared" si="20"/>
        <v>59</v>
      </c>
      <c r="Q75" s="52">
        <f t="shared" si="21"/>
        <v>66.268340335058326</v>
      </c>
      <c r="R75" s="52">
        <f t="shared" si="22"/>
        <v>61.21948412211006</v>
      </c>
      <c r="S75" s="74">
        <v>93</v>
      </c>
      <c r="T75" s="52">
        <f t="shared" si="23"/>
        <v>99.739078659718643</v>
      </c>
      <c r="U75" s="88">
        <f t="shared" si="58"/>
        <v>0.93243291646285942</v>
      </c>
      <c r="V75" s="52">
        <f t="shared" si="24"/>
        <v>93</v>
      </c>
      <c r="Y75" s="52">
        <f t="shared" si="25"/>
        <v>65.914885973176666</v>
      </c>
      <c r="Z75" s="52">
        <f t="shared" si="26"/>
        <v>60.89295876195014</v>
      </c>
      <c r="AB75" s="52">
        <f t="shared" si="1"/>
        <v>86.490000000000009</v>
      </c>
      <c r="AE75" s="52">
        <f t="shared" si="27"/>
        <v>59.256781285497119</v>
      </c>
      <c r="AF75" s="52">
        <f t="shared" si="28"/>
        <v>54.742122146005705</v>
      </c>
      <c r="AI75" s="52">
        <f t="shared" si="29"/>
        <v>127.93790606206582</v>
      </c>
      <c r="AJ75" s="52">
        <f t="shared" si="30"/>
        <v>121.81925137921071</v>
      </c>
      <c r="AM75" s="52">
        <f t="shared" si="31"/>
        <v>51.611774413458292</v>
      </c>
      <c r="AN75" s="52">
        <f t="shared" si="32"/>
        <v>47.679573507397322</v>
      </c>
      <c r="AO75" s="75">
        <f>('P - Cleaned rent revenue'!G78+'P - Cleaned rent revenue'!H78)/('P - interpolated population'!G78+'P - interpolated population'!H78)</f>
        <v>149.28572539886241</v>
      </c>
      <c r="AP75" s="76">
        <f t="shared" si="33"/>
        <v>156.26132688241393</v>
      </c>
      <c r="AQ75" s="88">
        <f t="shared" si="34"/>
        <v>0.9553593865947354</v>
      </c>
      <c r="AR75" s="52">
        <f t="shared" si="53"/>
        <v>149.28572539886241</v>
      </c>
      <c r="AS75" s="52">
        <f>SUM('P - Cleaned rent revenue'!G78:I78)/SUM('P - interpolated population'!G78:I78)</f>
        <v>139.75253769066418</v>
      </c>
      <c r="AT75" s="52">
        <f t="shared" si="35"/>
        <v>146.77193330753624</v>
      </c>
      <c r="AU75" s="52">
        <f t="shared" si="36"/>
        <v>0.95217480986528891</v>
      </c>
      <c r="AV75" s="52">
        <f t="shared" si="48"/>
        <v>139.75253769066418</v>
      </c>
      <c r="AW75" s="52">
        <f>SUM('P - Cleaned rent revenue'!G78:I78,'P - Cleaned rent revenue'!K78:N78)/SUM('P - interpolated population'!G78:I78,'P - interpolated population'!K78:N78)</f>
        <v>113.17877316647225</v>
      </c>
      <c r="AY75" s="88">
        <f>SUM('P - Cleaned rent revenue'!K78:N78)/SUM('P - interpolated population'!K78:N78)</f>
        <v>78.862558540048724</v>
      </c>
      <c r="BB75" s="52">
        <f t="shared" si="37"/>
        <v>100.52729090275272</v>
      </c>
      <c r="BC75" s="52">
        <f t="shared" si="38"/>
        <v>93.734955040564003</v>
      </c>
      <c r="BF75" s="52">
        <f t="shared" si="39"/>
        <v>76.141212784822287</v>
      </c>
      <c r="BG75" s="52">
        <f t="shared" si="40"/>
        <v>70.340161584711112</v>
      </c>
      <c r="BJ75" s="52">
        <f t="shared" si="41"/>
        <v>27.03648576869811</v>
      </c>
      <c r="BK75" s="52">
        <f t="shared" si="42"/>
        <v>24.976628400014867</v>
      </c>
      <c r="BN75" s="52">
        <f t="shared" si="43"/>
        <v>81.081553581549542</v>
      </c>
      <c r="BO75" s="52">
        <f t="shared" si="44"/>
        <v>77.203812865094164</v>
      </c>
      <c r="BR75" s="52">
        <f t="shared" si="45"/>
        <v>64.863977246115041</v>
      </c>
      <c r="BS75" s="52">
        <f t="shared" si="46"/>
        <v>60.481307476975601</v>
      </c>
      <c r="BU75" s="52">
        <f t="shared" si="47"/>
        <v>48.687669813969812</v>
      </c>
      <c r="BX75" s="51">
        <f t="shared" si="4"/>
        <v>65.9755442555321</v>
      </c>
      <c r="BY75" s="51">
        <f t="shared" si="54"/>
        <v>60.948995607520096</v>
      </c>
      <c r="BZ75" s="97">
        <f>Hungary!E23</f>
        <v>121.68170464081068</v>
      </c>
      <c r="CA75" s="52">
        <f t="shared" si="6"/>
        <v>127.371637674593</v>
      </c>
      <c r="CB75" s="52">
        <f t="shared" si="7"/>
        <v>123.33466643201217</v>
      </c>
      <c r="CD75" s="52">
        <f t="shared" si="8"/>
        <v>93</v>
      </c>
      <c r="CG75" s="52">
        <f t="shared" si="9"/>
        <v>72.569999999999993</v>
      </c>
      <c r="CI75" s="52">
        <f t="shared" si="10"/>
        <v>59</v>
      </c>
      <c r="CK75" s="52">
        <f t="shared" si="11"/>
        <v>59</v>
      </c>
      <c r="CN75" s="52">
        <f t="shared" si="12"/>
        <v>90.86</v>
      </c>
      <c r="CQ75" s="52">
        <f t="shared" si="13"/>
        <v>118</v>
      </c>
      <c r="CT75" s="51">
        <f t="shared" si="14"/>
        <v>75.52</v>
      </c>
    </row>
    <row r="76" spans="1:98">
      <c r="A76" s="50">
        <v>1894</v>
      </c>
      <c r="B76" s="53">
        <f t="shared" si="15"/>
        <v>0.95904661431680249</v>
      </c>
      <c r="C76" s="53">
        <f t="shared" si="59"/>
        <v>0.86257557725470246</v>
      </c>
      <c r="D76" s="53">
        <f t="shared" si="57"/>
        <v>0.91314730515417386</v>
      </c>
      <c r="E76" s="53">
        <f t="shared" ref="E76:E85" si="61">AQ76</f>
        <v>0.95706153722468468</v>
      </c>
      <c r="F76" s="51">
        <f t="shared" si="16"/>
        <v>0.95154549399477384</v>
      </c>
      <c r="G76" s="74">
        <v>162</v>
      </c>
      <c r="H76" s="51">
        <f t="shared" si="17"/>
        <v>168.91775392523979</v>
      </c>
      <c r="I76" s="53">
        <f t="shared" si="18"/>
        <v>0.95904661431680249</v>
      </c>
      <c r="J76" s="74">
        <v>56</v>
      </c>
      <c r="K76" s="69">
        <v>56.000000000000007</v>
      </c>
      <c r="L76" s="52">
        <f t="shared" si="19"/>
        <v>64.921847402902117</v>
      </c>
      <c r="M76" s="88">
        <f t="shared" si="60"/>
        <v>0.86257557725470246</v>
      </c>
      <c r="N76" s="52">
        <f t="shared" si="20"/>
        <v>56</v>
      </c>
      <c r="Q76" s="52">
        <f t="shared" si="21"/>
        <v>68.102386854567385</v>
      </c>
      <c r="R76" s="52">
        <f t="shared" si="22"/>
        <v>58.74345565350152</v>
      </c>
      <c r="S76" s="74">
        <v>93</v>
      </c>
      <c r="T76" s="52">
        <f t="shared" si="23"/>
        <v>101.84556147192274</v>
      </c>
      <c r="U76" s="88">
        <f t="shared" si="58"/>
        <v>0.91314730515417386</v>
      </c>
      <c r="V76" s="52">
        <f t="shared" si="24"/>
        <v>93</v>
      </c>
      <c r="Y76" s="52">
        <f t="shared" si="25"/>
        <v>67.307004050029988</v>
      </c>
      <c r="Z76" s="52">
        <f t="shared" si="26"/>
        <v>58.057377871739213</v>
      </c>
      <c r="AB76" s="52">
        <f t="shared" ref="AB76:AB95" si="62">0.93*V76</f>
        <v>86.490000000000009</v>
      </c>
      <c r="AE76" s="52">
        <f t="shared" si="27"/>
        <v>60.152332849984361</v>
      </c>
      <c r="AF76" s="52">
        <f t="shared" si="28"/>
        <v>51.885933231292263</v>
      </c>
      <c r="AI76" s="52">
        <f t="shared" si="29"/>
        <v>129.58603679392735</v>
      </c>
      <c r="AJ76" s="52">
        <f t="shared" si="30"/>
        <v>123.30700939590254</v>
      </c>
      <c r="AM76" s="52">
        <f t="shared" si="31"/>
        <v>52.517677791817292</v>
      </c>
      <c r="AN76" s="52">
        <f t="shared" si="32"/>
        <v>45.30046623735327</v>
      </c>
      <c r="AO76" s="75">
        <f>('P - Cleaned rent revenue'!G79+'P - Cleaned rent revenue'!H79)/('P - interpolated population'!G79+'P - interpolated population'!H79)</f>
        <v>153.53709370883661</v>
      </c>
      <c r="AP76" s="76">
        <f t="shared" si="33"/>
        <v>160.42551887945262</v>
      </c>
      <c r="AQ76" s="88">
        <f t="shared" si="34"/>
        <v>0.95706153722468468</v>
      </c>
      <c r="AR76" s="52">
        <f t="shared" ref="AR76:AR96" si="63">AP76*E76</f>
        <v>153.53709370883661</v>
      </c>
      <c r="AS76" s="52">
        <f>SUM('P - Cleaned rent revenue'!G79:I79)/SUM('P - interpolated population'!G79:I79)</f>
        <v>143.18136701222215</v>
      </c>
      <c r="AT76" s="52">
        <f t="shared" si="35"/>
        <v>150.47243449298341</v>
      </c>
      <c r="AU76" s="52">
        <f t="shared" si="36"/>
        <v>0.95154549399477384</v>
      </c>
      <c r="AV76" s="52">
        <f t="shared" si="48"/>
        <v>143.18136701222215</v>
      </c>
      <c r="AW76" s="52">
        <f>SUM('P - Cleaned rent revenue'!G79:I79,'P - Cleaned rent revenue'!K79:N79)/SUM('P - interpolated population'!G79:I79,'P - interpolated population'!K79:N79)</f>
        <v>115.10969420726995</v>
      </c>
      <c r="AY76" s="88">
        <f>SUM('P - Cleaned rent revenue'!K79:N79)/SUM('P - interpolated population'!K79:N79)</f>
        <v>79.767485826753273</v>
      </c>
      <c r="BB76" s="52">
        <f t="shared" si="37"/>
        <v>102.34293090912672</v>
      </c>
      <c r="BC76" s="52">
        <f t="shared" si="38"/>
        <v>93.45417156124887</v>
      </c>
      <c r="BF76" s="52">
        <f t="shared" si="39"/>
        <v>78.014107769990247</v>
      </c>
      <c r="BG76" s="52">
        <f t="shared" si="40"/>
        <v>67.293064043709904</v>
      </c>
      <c r="BJ76" s="52">
        <f t="shared" si="41"/>
        <v>27.242745856074649</v>
      </c>
      <c r="BK76" s="52">
        <f t="shared" si="42"/>
        <v>23.498927232806743</v>
      </c>
      <c r="BN76" s="52">
        <f t="shared" si="43"/>
        <v>82.356343324787858</v>
      </c>
      <c r="BO76" s="52">
        <f t="shared" si="44"/>
        <v>78.365807392588451</v>
      </c>
      <c r="BR76" s="52">
        <f t="shared" si="45"/>
        <v>66.101564778580851</v>
      </c>
      <c r="BS76" s="52">
        <f t="shared" si="46"/>
        <v>60.36046574403516</v>
      </c>
      <c r="BU76" s="52">
        <f t="shared" si="47"/>
        <v>46.175070749577479</v>
      </c>
      <c r="BX76" s="51">
        <f t="shared" si="4"/>
        <v>68.114092616026014</v>
      </c>
      <c r="BY76" s="51">
        <f t="shared" ref="BY76:BY96" si="64">BX76*C76</f>
        <v>58.753552757448908</v>
      </c>
      <c r="BZ76" s="97">
        <f>Hungary!E24</f>
        <v>122.40974327110416</v>
      </c>
      <c r="CA76" s="52">
        <f t="shared" ref="CA76:CA96" si="65">51.993*EXP(0.014*(A76-1829))</f>
        <v>129.16738147827678</v>
      </c>
      <c r="CB76" s="52">
        <f t="shared" ref="CB76:CB96" si="66">CA76*B76</f>
        <v>123.87753988690821</v>
      </c>
      <c r="CD76" s="52">
        <f t="shared" ref="CD76:CD96" si="67">V76</f>
        <v>93</v>
      </c>
      <c r="CG76" s="52">
        <f t="shared" ref="CG76:CG96" si="68">1.23*N76</f>
        <v>68.88</v>
      </c>
      <c r="CI76" s="52">
        <f t="shared" ref="CI76:CI96" si="69">N76</f>
        <v>56</v>
      </c>
      <c r="CK76" s="52">
        <f t="shared" ref="CK76:CK96" si="70">N76</f>
        <v>56</v>
      </c>
      <c r="CN76" s="52">
        <f t="shared" ref="CN76:CN96" si="71">1.54*N76</f>
        <v>86.240000000000009</v>
      </c>
      <c r="CQ76" s="52">
        <f t="shared" ref="CQ76:CQ96" si="72">2*N76</f>
        <v>112</v>
      </c>
      <c r="CT76" s="51">
        <f t="shared" ref="CT76:CT96" si="73">1.28*N76</f>
        <v>71.680000000000007</v>
      </c>
    </row>
    <row r="77" spans="1:98">
      <c r="A77" s="50">
        <v>1895</v>
      </c>
      <c r="B77" s="53">
        <f t="shared" ref="B77:B96" si="74">I77</f>
        <v>0.96732171501665165</v>
      </c>
      <c r="C77" s="86">
        <f>C$85*($A77-$A$75)/($A$85-$A$75) + C$75*(1-($A77-$A$75)/($A$85-$A$75))</f>
        <v>0.93538053240783992</v>
      </c>
      <c r="D77" s="87">
        <f>I77-0.04</f>
        <v>0.92732171501665162</v>
      </c>
      <c r="E77" s="53">
        <f t="shared" si="61"/>
        <v>0.9757487515311819</v>
      </c>
      <c r="F77" s="51">
        <f t="shared" ref="F77:F85" si="75">AU77</f>
        <v>0.96786128574419594</v>
      </c>
      <c r="G77" s="74">
        <v>166</v>
      </c>
      <c r="H77" s="51">
        <f t="shared" ref="H77:H96" si="76">60.486*EXP(0.0158*(A77-1829))</f>
        <v>171.60785023537122</v>
      </c>
      <c r="I77" s="53">
        <f t="shared" ref="I77:I96" si="77">G77/H77</f>
        <v>0.96732171501665165</v>
      </c>
      <c r="L77" s="52">
        <f t="shared" ref="L77:L96" si="78">22.358*EXP(0.0164*(A77-1829))</f>
        <v>65.995344314448118</v>
      </c>
      <c r="N77" s="52">
        <f t="shared" ref="N77:N96" si="79">L77*C77</f>
        <v>61.730760301287191</v>
      </c>
      <c r="Q77" s="52">
        <f t="shared" ref="Q77:Q96" si="80">11.548*EXP(0.0273*(A77-1829))</f>
        <v>69.987192554383611</v>
      </c>
      <c r="R77" s="52">
        <f t="shared" ref="R77:R96" si="81">Q77*C77</f>
        <v>65.464657433249357</v>
      </c>
      <c r="T77" s="52">
        <f t="shared" ref="T77:T96" si="82">26.179*EXP(0.0209*(A77-1829))</f>
        <v>103.99653306322668</v>
      </c>
      <c r="V77" s="52">
        <f t="shared" ref="V77:V96" si="83">T77*D77</f>
        <v>96.438243395977281</v>
      </c>
      <c r="Y77" s="52">
        <f t="shared" ref="Y77:Y96" si="84">17.301*EXP(0.0209*(A77-1829))</f>
        <v>68.728523569536065</v>
      </c>
      <c r="Z77" s="52">
        <f t="shared" ref="Z77:Z96" si="85">Y77*C77</f>
        <v>64.287322968077419</v>
      </c>
      <c r="AB77" s="52">
        <f t="shared" si="62"/>
        <v>89.687566358258877</v>
      </c>
      <c r="AE77" s="52">
        <f t="shared" ref="AE77:AE96" si="86">22.689*EXP(0.015*(A77-1829))</f>
        <v>61.061418943132409</v>
      </c>
      <c r="AF77" s="52">
        <f t="shared" ref="AF77:AF96" si="87">AE77*C77</f>
        <v>57.115662560605358</v>
      </c>
      <c r="AI77" s="52">
        <f t="shared" ref="AI77:AI96" si="88">56.393*EXP(0.0128*(A77-1829))</f>
        <v>131.25539919193787</v>
      </c>
      <c r="AJ77" s="52">
        <f t="shared" ref="AJ77:AJ96" si="89">AI77*F77</f>
        <v>127.03701942277668</v>
      </c>
      <c r="AM77" s="52">
        <f t="shared" ref="AM77:AM96" si="90">16.948*EXP(0.0174*(A77-1829))</f>
        <v>53.43948182347193</v>
      </c>
      <c r="AN77" s="52">
        <f t="shared" ref="AN77:AN96" si="91">AM77*C77</f>
        <v>49.986250959638255</v>
      </c>
      <c r="AO77" s="75">
        <f>('P - Cleaned rent revenue'!G80+'P - Cleaned rent revenue'!H80)/('P - interpolated population'!G80+'P - interpolated population'!H80)</f>
        <v>160.70648483772871</v>
      </c>
      <c r="AP77" s="76">
        <f t="shared" ref="AP77:AP96" si="92">29.03*EXP(0.0263*(A77-1829))</f>
        <v>164.70068199989188</v>
      </c>
      <c r="AQ77" s="88">
        <f t="shared" ref="AQ77:AQ85" si="93">AO77/AP77</f>
        <v>0.9757487515311819</v>
      </c>
      <c r="AR77" s="52">
        <f t="shared" si="63"/>
        <v>160.70648483772871</v>
      </c>
      <c r="AS77" s="52">
        <f>SUM('P - Cleaned rent revenue'!G80:I80)/SUM('P - interpolated population'!G80:I80)</f>
        <v>149.308316469744</v>
      </c>
      <c r="AT77" s="52">
        <f t="shared" ref="AT77:AT96" si="94">29.823*EXP(0.0249*(A77-1829))</f>
        <v>154.26623491292938</v>
      </c>
      <c r="AU77" s="52">
        <f t="shared" ref="AU77:AU85" si="95">AS77/AT77</f>
        <v>0.96786128574419594</v>
      </c>
      <c r="AV77" s="52">
        <f t="shared" si="48"/>
        <v>149.308316469744</v>
      </c>
      <c r="AW77" s="52">
        <f>SUM('P - Cleaned rent revenue'!G80:I80,'P - Cleaned rent revenue'!K80:N80)/SUM('P - interpolated population'!G80:I80,'P - interpolated population'!K80:N80)</f>
        <v>118.86434647947065</v>
      </c>
      <c r="AY77" s="88">
        <f>SUM('P - Cleaned rent revenue'!K80:N80)/SUM('P - interpolated population'!K80:N80)</f>
        <v>81.482074265932354</v>
      </c>
      <c r="BB77" s="52">
        <f t="shared" ref="BB77:BB96" si="96">31.971*EXP(0.0179*(A77-1829))</f>
        <v>104.19136348956835</v>
      </c>
      <c r="BC77" s="52">
        <f t="shared" ref="BC77:BC96" si="97">BB77*D77</f>
        <v>96.618913881069858</v>
      </c>
      <c r="BF77" s="52">
        <f t="shared" ref="BF77:BF96" si="98">16.077*EXP(0.0243*(A77-1829))</f>
        <v>79.933071572519736</v>
      </c>
      <c r="BG77" s="52">
        <f t="shared" ref="BG77:BG96" si="99">BF77*C77</f>
        <v>74.767839044497478</v>
      </c>
      <c r="BJ77" s="52">
        <f t="shared" ref="BJ77:BJ96" si="100">16.623*EXP(0.0076*(A77-1829))</f>
        <v>27.450579492025827</v>
      </c>
      <c r="BK77" s="52">
        <f t="shared" ref="BK77:BK96" si="101">BJ77*C77</f>
        <v>25.676737660154849</v>
      </c>
      <c r="BN77" s="52">
        <f t="shared" ref="BN77:BN96" si="102">29.876*EXP(0.0156*(A77-1829))</f>
        <v>83.651175714197578</v>
      </c>
      <c r="BO77" s="52">
        <f t="shared" ref="BO77:BO96" si="103">BN77*F77</f>
        <v>80.962734480756922</v>
      </c>
      <c r="BR77" s="52">
        <f t="shared" ref="BR77:BR96" si="104">19.35*EXP(0.0189*(A77-1829))</f>
        <v>67.362765153883998</v>
      </c>
      <c r="BS77" s="52">
        <f t="shared" ref="BS77:BS96" si="105">BR77*D77</f>
        <v>62.466954910763647</v>
      </c>
      <c r="BU77" s="52">
        <f t="shared" ref="BU77:BU96" si="106">0.65*BN77*C77</f>
        <v>50.859692829457138</v>
      </c>
      <c r="BX77" s="51">
        <f t="shared" ref="BX77:BX96" si="107">8.565*EXP(0.0319*(A77-1829))</f>
        <v>70.321960436355837</v>
      </c>
      <c r="BY77" s="51">
        <f t="shared" si="64"/>
        <v>65.777792792921574</v>
      </c>
      <c r="BZ77" s="97">
        <f>Hungary!E25</f>
        <v>124.67380751978232</v>
      </c>
      <c r="CA77" s="52">
        <f t="shared" si="65"/>
        <v>130.98844250224084</v>
      </c>
      <c r="CB77" s="52">
        <f t="shared" si="66"/>
        <v>126.70796484862768</v>
      </c>
      <c r="CD77" s="52">
        <f t="shared" si="67"/>
        <v>96.438243395977281</v>
      </c>
      <c r="CG77" s="52">
        <f t="shared" si="68"/>
        <v>75.928835170583241</v>
      </c>
      <c r="CI77" s="52">
        <f t="shared" si="69"/>
        <v>61.730760301287191</v>
      </c>
      <c r="CK77" s="52">
        <f t="shared" si="70"/>
        <v>61.730760301287191</v>
      </c>
      <c r="CN77" s="52">
        <f t="shared" si="71"/>
        <v>95.065370863982281</v>
      </c>
      <c r="CQ77" s="52">
        <f t="shared" si="72"/>
        <v>123.46152060257438</v>
      </c>
      <c r="CT77" s="51">
        <f t="shared" si="73"/>
        <v>79.015373185647604</v>
      </c>
    </row>
    <row r="78" spans="1:98">
      <c r="A78" s="50">
        <v>1896</v>
      </c>
      <c r="B78" s="53">
        <f t="shared" si="74"/>
        <v>0.94068635480199114</v>
      </c>
      <c r="C78" s="86">
        <f t="shared" ref="C78:C84" si="108">C$85*($A78-$A$75)/($A$85-$A$75) + C$75*(1-($A78-$A$75)/($A$85-$A$75))</f>
        <v>0.94116482803380985</v>
      </c>
      <c r="D78" s="87">
        <f t="shared" ref="D78:D84" si="109">I78-0.04</f>
        <v>0.90068635480199111</v>
      </c>
      <c r="E78" s="53">
        <f t="shared" si="61"/>
        <v>0.97544674386561081</v>
      </c>
      <c r="F78" s="51">
        <f t="shared" si="75"/>
        <v>0.96699706644826544</v>
      </c>
      <c r="G78" s="74">
        <v>164</v>
      </c>
      <c r="H78" s="51">
        <f t="shared" si="76"/>
        <v>174.34078762046147</v>
      </c>
      <c r="I78" s="53">
        <f t="shared" si="77"/>
        <v>0.94068635480199114</v>
      </c>
      <c r="L78" s="52">
        <f t="shared" si="78"/>
        <v>67.086591731643594</v>
      </c>
      <c r="N78" s="52">
        <f t="shared" si="79"/>
        <v>63.139540570486751</v>
      </c>
      <c r="Q78" s="52">
        <f t="shared" si="80"/>
        <v>71.924162248593248</v>
      </c>
      <c r="R78" s="52">
        <f t="shared" si="81"/>
        <v>67.692491794173108</v>
      </c>
      <c r="T78" s="52">
        <f t="shared" si="82"/>
        <v>106.19293303373267</v>
      </c>
      <c r="V78" s="52">
        <f t="shared" si="83"/>
        <v>95.646525759884625</v>
      </c>
      <c r="Y78" s="52">
        <f t="shared" si="84"/>
        <v>70.180065488239009</v>
      </c>
      <c r="Z78" s="52">
        <f t="shared" si="85"/>
        <v>66.05100926663998</v>
      </c>
      <c r="AB78" s="52">
        <f t="shared" si="62"/>
        <v>88.951268956692701</v>
      </c>
      <c r="AE78" s="52">
        <f t="shared" si="86"/>
        <v>61.984244113147454</v>
      </c>
      <c r="AF78" s="52">
        <f t="shared" si="87"/>
        <v>58.337390451556118</v>
      </c>
      <c r="AI78" s="52">
        <f t="shared" si="88"/>
        <v>132.94626676816694</v>
      </c>
      <c r="AJ78" s="52">
        <f t="shared" si="89"/>
        <v>128.55864996006594</v>
      </c>
      <c r="AM78" s="52">
        <f t="shared" si="90"/>
        <v>54.377465600852268</v>
      </c>
      <c r="AN78" s="52">
        <f t="shared" si="91"/>
        <v>51.178158061140536</v>
      </c>
      <c r="AO78" s="75">
        <f>('P - Cleaned rent revenue'!G81+'P - Cleaned rent revenue'!H81)/('P - interpolated population'!G81+'P - interpolated population'!H81)</f>
        <v>164.93806898326875</v>
      </c>
      <c r="AP78" s="76">
        <f t="shared" si="92"/>
        <v>169.0897735017634</v>
      </c>
      <c r="AQ78" s="88">
        <f t="shared" si="93"/>
        <v>0.97544674386561081</v>
      </c>
      <c r="AR78" s="52">
        <f t="shared" si="63"/>
        <v>164.93806898326875</v>
      </c>
      <c r="AS78" s="52">
        <f>SUM('P - Cleaned rent revenue'!G81:I81)/SUM('P - interpolated population'!G81:I81)</f>
        <v>152.9360852580748</v>
      </c>
      <c r="AT78" s="52">
        <f t="shared" si="94"/>
        <v>158.15568688310691</v>
      </c>
      <c r="AU78" s="52">
        <f t="shared" si="95"/>
        <v>0.96699706644826544</v>
      </c>
      <c r="AV78" s="52">
        <f t="shared" ref="AV78:AV96" si="110">AT78*F78</f>
        <v>152.9360852580748</v>
      </c>
      <c r="AW78" s="52">
        <f>SUM('P - Cleaned rent revenue'!G81:I81,'P - Cleaned rent revenue'!K81:N81)/SUM('P - interpolated population'!G81:I81,'P - interpolated population'!K81:N81)</f>
        <v>122.51930254092743</v>
      </c>
      <c r="AY78" s="88">
        <f>SUM('P - Cleaned rent revenue'!K81:N81)/SUM('P - interpolated population'!K81:N81)</f>
        <v>86.078508097669157</v>
      </c>
      <c r="BB78" s="52">
        <f t="shared" si="96"/>
        <v>106.07318091617461</v>
      </c>
      <c r="BC78" s="52">
        <f t="shared" si="97"/>
        <v>95.538666661641429</v>
      </c>
      <c r="BF78" s="52">
        <f t="shared" si="98"/>
        <v>81.899237377106004</v>
      </c>
      <c r="BG78" s="52">
        <f t="shared" si="99"/>
        <v>77.08068166212415</v>
      </c>
      <c r="BJ78" s="52">
        <f t="shared" si="100"/>
        <v>27.659998681080236</v>
      </c>
      <c r="BK78" s="52">
        <f t="shared" si="101"/>
        <v>26.032617902094287</v>
      </c>
      <c r="BN78" s="52">
        <f t="shared" si="102"/>
        <v>84.966365866579523</v>
      </c>
      <c r="BO78" s="52">
        <f t="shared" si="103"/>
        <v>82.162226539752425</v>
      </c>
      <c r="BR78" s="52">
        <f t="shared" si="104"/>
        <v>68.648028898821295</v>
      </c>
      <c r="BS78" s="52">
        <f t="shared" si="105"/>
        <v>61.830342913221095</v>
      </c>
      <c r="BU78" s="52">
        <f t="shared" si="106"/>
        <v>51.97878082766011</v>
      </c>
      <c r="BX78" s="51">
        <f t="shared" si="107"/>
        <v>72.601394655426716</v>
      </c>
      <c r="BY78" s="51">
        <f t="shared" si="64"/>
        <v>68.32987911588944</v>
      </c>
      <c r="BZ78" s="97">
        <f>Hungary!E26</f>
        <v>135.70210414343757</v>
      </c>
      <c r="CA78" s="52">
        <f t="shared" si="65"/>
        <v>132.83517768027573</v>
      </c>
      <c r="CB78" s="52">
        <f t="shared" si="66"/>
        <v>124.9562390815334</v>
      </c>
      <c r="CD78" s="52">
        <f t="shared" si="67"/>
        <v>95.646525759884625</v>
      </c>
      <c r="CG78" s="52">
        <f t="shared" si="68"/>
        <v>77.661634901698704</v>
      </c>
      <c r="CI78" s="52">
        <f t="shared" si="69"/>
        <v>63.139540570486751</v>
      </c>
      <c r="CK78" s="52">
        <f t="shared" si="70"/>
        <v>63.139540570486751</v>
      </c>
      <c r="CN78" s="52">
        <f t="shared" si="71"/>
        <v>97.234892478549597</v>
      </c>
      <c r="CQ78" s="52">
        <f t="shared" si="72"/>
        <v>126.2790811409735</v>
      </c>
      <c r="CT78" s="51">
        <f t="shared" si="73"/>
        <v>80.818611930223042</v>
      </c>
    </row>
    <row r="79" spans="1:98">
      <c r="A79" s="50">
        <v>1897</v>
      </c>
      <c r="B79" s="53">
        <f t="shared" si="74"/>
        <v>0.93158628841400826</v>
      </c>
      <c r="C79" s="86">
        <f t="shared" si="108"/>
        <v>0.94694912365977979</v>
      </c>
      <c r="D79" s="87">
        <f t="shared" si="109"/>
        <v>0.89158628841400822</v>
      </c>
      <c r="E79" s="53">
        <f t="shared" si="61"/>
        <v>0.94750203376062858</v>
      </c>
      <c r="F79" s="51">
        <f t="shared" si="75"/>
        <v>0.93714434479570663</v>
      </c>
      <c r="G79" s="74">
        <v>165</v>
      </c>
      <c r="H79" s="51">
        <f t="shared" si="76"/>
        <v>177.11724834519248</v>
      </c>
      <c r="I79" s="53">
        <f t="shared" si="77"/>
        <v>0.93158628841400826</v>
      </c>
      <c r="L79" s="52">
        <f t="shared" si="78"/>
        <v>68.195883162972308</v>
      </c>
      <c r="N79" s="52">
        <f t="shared" si="79"/>
        <v>64.57803179838136</v>
      </c>
      <c r="Q79" s="52">
        <f t="shared" si="80"/>
        <v>73.914739631000558</v>
      </c>
      <c r="R79" s="52">
        <f t="shared" si="81"/>
        <v>69.993497919116777</v>
      </c>
      <c r="T79" s="52">
        <f t="shared" si="82"/>
        <v>108.43572082783572</v>
      </c>
      <c r="V79" s="52">
        <f t="shared" si="83"/>
        <v>96.679801864387613</v>
      </c>
      <c r="Y79" s="52">
        <f t="shared" si="84"/>
        <v>71.66226387724457</v>
      </c>
      <c r="Z79" s="52">
        <f t="shared" si="85"/>
        <v>67.860517978032632</v>
      </c>
      <c r="AB79" s="52">
        <f t="shared" si="62"/>
        <v>89.912215733880487</v>
      </c>
      <c r="AE79" s="52">
        <f t="shared" si="86"/>
        <v>62.921015999585954</v>
      </c>
      <c r="AF79" s="52">
        <f t="shared" si="87"/>
        <v>59.583000960590901</v>
      </c>
      <c r="AI79" s="52">
        <f t="shared" si="88"/>
        <v>134.6589165581407</v>
      </c>
      <c r="AJ79" s="52">
        <f t="shared" si="89"/>
        <v>126.1948421287785</v>
      </c>
      <c r="AM79" s="52">
        <f t="shared" si="90"/>
        <v>55.331913115091702</v>
      </c>
      <c r="AN79" s="52">
        <f t="shared" si="91"/>
        <v>52.396506634755163</v>
      </c>
      <c r="AO79" s="75">
        <f>('P - Cleaned rent revenue'!G82+'P - Cleaned rent revenue'!H82)/('P - interpolated population'!G82+'P - interpolated population'!H82)</f>
        <v>164.48240145696153</v>
      </c>
      <c r="AP79" s="76">
        <f t="shared" si="92"/>
        <v>173.59582945076338</v>
      </c>
      <c r="AQ79" s="88">
        <f t="shared" si="93"/>
        <v>0.94750203376062858</v>
      </c>
      <c r="AR79" s="52">
        <f t="shared" si="63"/>
        <v>164.48240145696153</v>
      </c>
      <c r="AS79" s="52">
        <f>SUM('P - Cleaned rent revenue'!G82:I82)/SUM('P - interpolated population'!G82:I82)</f>
        <v>151.95158482688711</v>
      </c>
      <c r="AT79" s="52">
        <f t="shared" si="94"/>
        <v>162.14320202723081</v>
      </c>
      <c r="AU79" s="52">
        <f t="shared" si="95"/>
        <v>0.93714434479570663</v>
      </c>
      <c r="AV79" s="52">
        <f t="shared" si="110"/>
        <v>151.95158482688711</v>
      </c>
      <c r="AW79" s="52">
        <f>SUM('P - Cleaned rent revenue'!G82:I82,'P - Cleaned rent revenue'!K82:N82)/SUM('P - interpolated population'!G82:I82,'P - interpolated population'!K82:N82)</f>
        <v>121.83782457260403</v>
      </c>
      <c r="AY79" s="88">
        <f>SUM('P - Cleaned rent revenue'!K82:N82)/SUM('P - interpolated population'!K82:N82)</f>
        <v>86.62244490930135</v>
      </c>
      <c r="BB79" s="52">
        <f t="shared" si="96"/>
        <v>107.98898615816665</v>
      </c>
      <c r="BC79" s="52">
        <f t="shared" si="97"/>
        <v>96.28149935835151</v>
      </c>
      <c r="BF79" s="52">
        <f t="shared" si="98"/>
        <v>83.91376624212613</v>
      </c>
      <c r="BG79" s="52">
        <f t="shared" si="99"/>
        <v>79.462067405972945</v>
      </c>
      <c r="BJ79" s="52">
        <f t="shared" si="100"/>
        <v>27.871015519348461</v>
      </c>
      <c r="BK79" s="52">
        <f t="shared" si="101"/>
        <v>26.392433721555147</v>
      </c>
      <c r="BN79" s="52">
        <f t="shared" si="102"/>
        <v>86.302233853100162</v>
      </c>
      <c r="BO79" s="52">
        <f t="shared" si="103"/>
        <v>80.877650398669402</v>
      </c>
      <c r="BR79" s="52">
        <f t="shared" si="104"/>
        <v>69.957815136121837</v>
      </c>
      <c r="BS79" s="52">
        <f t="shared" si="105"/>
        <v>62.373428742768198</v>
      </c>
      <c r="BU79" s="52">
        <f t="shared" si="106"/>
        <v>53.120486066098479</v>
      </c>
      <c r="BX79" s="51">
        <f t="shared" si="107"/>
        <v>74.954715045002999</v>
      </c>
      <c r="BY79" s="51">
        <f t="shared" si="64"/>
        <v>70.978301726034104</v>
      </c>
      <c r="BZ79" s="97">
        <f>Hungary!E27</f>
        <v>139.88146435799061</v>
      </c>
      <c r="CA79" s="52">
        <f t="shared" si="65"/>
        <v>134.70794897838846</v>
      </c>
      <c r="CB79" s="52">
        <f t="shared" si="66"/>
        <v>125.49207820864049</v>
      </c>
      <c r="CD79" s="52">
        <f t="shared" si="67"/>
        <v>96.679801864387613</v>
      </c>
      <c r="CG79" s="52">
        <f t="shared" si="68"/>
        <v>79.430979112009069</v>
      </c>
      <c r="CI79" s="52">
        <f t="shared" si="69"/>
        <v>64.57803179838136</v>
      </c>
      <c r="CK79" s="52">
        <f t="shared" si="70"/>
        <v>64.57803179838136</v>
      </c>
      <c r="CN79" s="52">
        <f t="shared" si="71"/>
        <v>99.450168969507303</v>
      </c>
      <c r="CQ79" s="52">
        <f t="shared" si="72"/>
        <v>129.15606359676272</v>
      </c>
      <c r="CT79" s="51">
        <f t="shared" si="73"/>
        <v>82.659880701928145</v>
      </c>
    </row>
    <row r="80" spans="1:98">
      <c r="A80" s="50">
        <v>1898</v>
      </c>
      <c r="B80" s="53">
        <f t="shared" si="74"/>
        <v>0.91698289565782409</v>
      </c>
      <c r="C80" s="86">
        <f t="shared" si="108"/>
        <v>0.95273341928574973</v>
      </c>
      <c r="D80" s="87">
        <f t="shared" si="109"/>
        <v>0.87698289565782406</v>
      </c>
      <c r="E80" s="53">
        <f t="shared" si="61"/>
        <v>0.97006510097573273</v>
      </c>
      <c r="F80" s="51">
        <f t="shared" si="75"/>
        <v>0.95200115947651498</v>
      </c>
      <c r="G80" s="74">
        <v>165</v>
      </c>
      <c r="H80" s="51">
        <f t="shared" si="76"/>
        <v>179.93792553963888</v>
      </c>
      <c r="I80" s="53">
        <f t="shared" si="77"/>
        <v>0.91698289565782409</v>
      </c>
      <c r="L80" s="52">
        <f t="shared" si="78"/>
        <v>69.323516970144752</v>
      </c>
      <c r="N80" s="52">
        <f t="shared" si="79"/>
        <v>66.046831359879704</v>
      </c>
      <c r="Q80" s="52">
        <f t="shared" si="80"/>
        <v>75.960408351165242</v>
      </c>
      <c r="R80" s="52">
        <f t="shared" si="81"/>
        <v>72.370019578747474</v>
      </c>
      <c r="T80" s="52">
        <f t="shared" si="82"/>
        <v>110.72587615333352</v>
      </c>
      <c r="V80" s="52">
        <f t="shared" si="83"/>
        <v>97.10469949320003</v>
      </c>
      <c r="Y80" s="52">
        <f t="shared" si="84"/>
        <v>73.175766199198719</v>
      </c>
      <c r="Z80" s="52">
        <f t="shared" si="85"/>
        <v>69.71699793981719</v>
      </c>
      <c r="AB80" s="52">
        <f t="shared" si="62"/>
        <v>90.307370528676032</v>
      </c>
      <c r="AE80" s="52">
        <f t="shared" si="86"/>
        <v>63.871945380074379</v>
      </c>
      <c r="AF80" s="52">
        <f t="shared" si="87"/>
        <v>60.85293691839091</v>
      </c>
      <c r="AI80" s="52">
        <f t="shared" si="88"/>
        <v>136.39362916623188</v>
      </c>
      <c r="AJ80" s="52">
        <f t="shared" si="89"/>
        <v>129.84689311146255</v>
      </c>
      <c r="AM80" s="52">
        <f t="shared" si="90"/>
        <v>56.30311334201042</v>
      </c>
      <c r="AN80" s="52">
        <f t="shared" si="91"/>
        <v>53.641857690766706</v>
      </c>
      <c r="AO80" s="75">
        <f>('P - Cleaned rent revenue'!G83+'P - Cleaned rent revenue'!H83)/('P - interpolated population'!G83+'P - interpolated population'!H83)</f>
        <v>172.88691023971523</v>
      </c>
      <c r="AP80" s="76">
        <f t="shared" si="92"/>
        <v>178.22196682038992</v>
      </c>
      <c r="AQ80" s="88">
        <f t="shared" si="93"/>
        <v>0.97006510097573273</v>
      </c>
      <c r="AR80" s="52">
        <f t="shared" si="63"/>
        <v>172.88691023971523</v>
      </c>
      <c r="AS80" s="52">
        <f>SUM('P - Cleaned rent revenue'!G83:I83)/SUM('P - interpolated population'!G83:I83)</f>
        <v>158.25234538046877</v>
      </c>
      <c r="AT80" s="52">
        <f t="shared" si="94"/>
        <v>166.23125277230579</v>
      </c>
      <c r="AU80" s="52">
        <f t="shared" si="95"/>
        <v>0.95200115947651498</v>
      </c>
      <c r="AV80" s="52">
        <f t="shared" si="110"/>
        <v>158.25234538046877</v>
      </c>
      <c r="AW80" s="52">
        <f>SUM('P - Cleaned rent revenue'!G83:I83,'P - Cleaned rent revenue'!K83:N83)/SUM('P - interpolated population'!G83:I83,'P - interpolated population'!K83:N83)</f>
        <v>124.67705554875134</v>
      </c>
      <c r="AY80" s="88">
        <f>SUM('P - Cleaned rent revenue'!K83:N83)/SUM('P - interpolated population'!K83:N83)</f>
        <v>86.335076506918767</v>
      </c>
      <c r="BB80" s="52">
        <f t="shared" si="96"/>
        <v>109.93939307509238</v>
      </c>
      <c r="BC80" s="52">
        <f t="shared" si="97"/>
        <v>96.414967285858253</v>
      </c>
      <c r="BF80" s="52">
        <f t="shared" si="98"/>
        <v>85.977847785265965</v>
      </c>
      <c r="BG80" s="52">
        <f t="shared" si="99"/>
        <v>81.913968903286161</v>
      </c>
      <c r="BJ80" s="52">
        <f t="shared" si="100"/>
        <v>28.083642195221746</v>
      </c>
      <c r="BK80" s="52">
        <f t="shared" si="101"/>
        <v>26.756224454651171</v>
      </c>
      <c r="BN80" s="52">
        <f t="shared" si="102"/>
        <v>87.659104777185661</v>
      </c>
      <c r="BO80" s="52">
        <f t="shared" si="103"/>
        <v>83.451569386554056</v>
      </c>
      <c r="BR80" s="52">
        <f t="shared" si="104"/>
        <v>71.292591748454811</v>
      </c>
      <c r="BS80" s="52">
        <f t="shared" si="105"/>
        <v>62.522383550510995</v>
      </c>
      <c r="BU80" s="52">
        <f t="shared" si="106"/>
        <v>54.285243106832333</v>
      </c>
      <c r="BX80" s="51">
        <f t="shared" si="107"/>
        <v>77.384316570530984</v>
      </c>
      <c r="BY80" s="51">
        <f t="shared" si="64"/>
        <v>73.72662452533288</v>
      </c>
      <c r="BZ80" s="97">
        <f>Hungary!E28</f>
        <v>145.49135061873955</v>
      </c>
      <c r="CA80" s="52">
        <f t="shared" si="65"/>
        <v>136.60712346574877</v>
      </c>
      <c r="CB80" s="52">
        <f t="shared" si="66"/>
        <v>125.2663956431082</v>
      </c>
      <c r="CD80" s="52">
        <f t="shared" si="67"/>
        <v>97.10469949320003</v>
      </c>
      <c r="CG80" s="52">
        <f t="shared" si="68"/>
        <v>81.237602572652037</v>
      </c>
      <c r="CI80" s="52">
        <f t="shared" si="69"/>
        <v>66.046831359879704</v>
      </c>
      <c r="CK80" s="52">
        <f t="shared" si="70"/>
        <v>66.046831359879704</v>
      </c>
      <c r="CN80" s="52">
        <f t="shared" si="71"/>
        <v>101.71212029421474</v>
      </c>
      <c r="CQ80" s="52">
        <f t="shared" si="72"/>
        <v>132.09366271975941</v>
      </c>
      <c r="CT80" s="51">
        <f t="shared" si="73"/>
        <v>84.539944140646028</v>
      </c>
    </row>
    <row r="81" spans="1:98">
      <c r="A81" s="50">
        <v>1899</v>
      </c>
      <c r="B81" s="53">
        <f t="shared" si="74"/>
        <v>0.92448983959575204</v>
      </c>
      <c r="C81" s="86">
        <f t="shared" si="108"/>
        <v>0.95851771491171966</v>
      </c>
      <c r="D81" s="87">
        <f t="shared" si="109"/>
        <v>0.884489839595752</v>
      </c>
      <c r="E81" s="53">
        <f t="shared" si="61"/>
        <v>0.96235945371140674</v>
      </c>
      <c r="F81" s="51">
        <f t="shared" si="75"/>
        <v>0.94172049554114545</v>
      </c>
      <c r="G81" s="74">
        <v>169</v>
      </c>
      <c r="H81" s="51">
        <f t="shared" si="76"/>
        <v>182.8035233723044</v>
      </c>
      <c r="I81" s="53">
        <f t="shared" si="77"/>
        <v>0.92448983959575204</v>
      </c>
      <c r="L81" s="52">
        <f t="shared" si="78"/>
        <v>70.469796448347523</v>
      </c>
      <c r="N81" s="52">
        <f t="shared" si="79"/>
        <v>67.546548261964091</v>
      </c>
      <c r="Q81" s="52">
        <f t="shared" si="80"/>
        <v>78.06269312022016</v>
      </c>
      <c r="R81" s="52">
        <f t="shared" si="81"/>
        <v>74.824474229448242</v>
      </c>
      <c r="T81" s="52">
        <f t="shared" si="82"/>
        <v>113.06439940938839</v>
      </c>
      <c r="V81" s="52">
        <f t="shared" si="83"/>
        <v>100.00431249759997</v>
      </c>
      <c r="Y81" s="52">
        <f t="shared" si="84"/>
        <v>74.721233591116103</v>
      </c>
      <c r="Z81" s="52">
        <f t="shared" si="85"/>
        <v>71.621626077141443</v>
      </c>
      <c r="AB81" s="52">
        <f t="shared" si="62"/>
        <v>93.004010622767979</v>
      </c>
      <c r="AE81" s="52">
        <f t="shared" si="86"/>
        <v>64.837246217735128</v>
      </c>
      <c r="AF81" s="52">
        <f t="shared" si="87"/>
        <v>62.147649085792011</v>
      </c>
      <c r="AI81" s="52">
        <f t="shared" si="88"/>
        <v>138.15068881163469</v>
      </c>
      <c r="AJ81" s="52">
        <f t="shared" si="89"/>
        <v>130.09933512704319</v>
      </c>
      <c r="AM81" s="52">
        <f t="shared" si="90"/>
        <v>57.291360329607819</v>
      </c>
      <c r="AN81" s="52">
        <f t="shared" si="91"/>
        <v>54.914783787319635</v>
      </c>
      <c r="AO81" s="75">
        <f>('P - Cleaned rent revenue'!G84+'P - Cleaned rent revenue'!H84)/('P - interpolated population'!G84+'P - interpolated population'!H84)</f>
        <v>176.08424273707334</v>
      </c>
      <c r="AP81" s="76">
        <f t="shared" si="92"/>
        <v>182.97138564804669</v>
      </c>
      <c r="AQ81" s="88">
        <f t="shared" si="93"/>
        <v>0.96235945371140674</v>
      </c>
      <c r="AR81" s="52">
        <f t="shared" si="63"/>
        <v>176.08424273707334</v>
      </c>
      <c r="AS81" s="52">
        <f>SUM('P - Cleaned rent revenue'!G84:I84)/SUM('P - interpolated population'!G84:I84)</f>
        <v>160.49024238311173</v>
      </c>
      <c r="AT81" s="52">
        <f t="shared" si="94"/>
        <v>170.42237388163505</v>
      </c>
      <c r="AU81" s="52">
        <f t="shared" si="95"/>
        <v>0.94172049554114545</v>
      </c>
      <c r="AV81" s="52">
        <f t="shared" si="110"/>
        <v>160.49024238311173</v>
      </c>
      <c r="AW81" s="52">
        <f>SUM('P - Cleaned rent revenue'!G84:I84,'P - Cleaned rent revenue'!K84:N84)/SUM('P - interpolated population'!G84:I84,'P - interpolated population'!K84:N84)</f>
        <v>125.78819379381426</v>
      </c>
      <c r="AY81" s="88">
        <f>SUM('P - Cleaned rent revenue'!K84:N84)/SUM('P - interpolated population'!K84:N84)</f>
        <v>87.070992704519341</v>
      </c>
      <c r="BB81" s="52">
        <f t="shared" si="96"/>
        <v>111.92502661351841</v>
      </c>
      <c r="BC81" s="52">
        <f t="shared" si="97"/>
        <v>98.996548836141173</v>
      </c>
      <c r="BF81" s="52">
        <f t="shared" si="98"/>
        <v>88.092700886012196</v>
      </c>
      <c r="BG81" s="52">
        <f t="shared" si="99"/>
        <v>84.438414353662026</v>
      </c>
      <c r="BJ81" s="52">
        <f t="shared" si="100"/>
        <v>28.297890990076006</v>
      </c>
      <c r="BK81" s="52">
        <f t="shared" si="101"/>
        <v>27.124029808628592</v>
      </c>
      <c r="BN81" s="52">
        <f t="shared" si="102"/>
        <v>89.037308853640781</v>
      </c>
      <c r="BO81" s="52">
        <f t="shared" si="103"/>
        <v>83.848258615300608</v>
      </c>
      <c r="BR81" s="52">
        <f t="shared" si="104"/>
        <v>72.652835545567143</v>
      </c>
      <c r="BS81" s="52">
        <f t="shared" si="105"/>
        <v>64.260694857875237</v>
      </c>
      <c r="BU81" s="52">
        <f t="shared" si="106"/>
        <v>55.473494585782511</v>
      </c>
      <c r="BX81" s="51">
        <f t="shared" si="107"/>
        <v>79.892671828486655</v>
      </c>
      <c r="BY81" s="51">
        <f t="shared" si="64"/>
        <v>76.578541239232948</v>
      </c>
      <c r="BZ81" s="97">
        <f>Hungary!E29</f>
        <v>147.75311878356231</v>
      </c>
      <c r="CA81" s="52">
        <f t="shared" si="65"/>
        <v>138.53307338663618</v>
      </c>
      <c r="CB81" s="52">
        <f t="shared" si="66"/>
        <v>128.07241879391782</v>
      </c>
      <c r="CD81" s="52">
        <f t="shared" si="67"/>
        <v>100.00431249759997</v>
      </c>
      <c r="CG81" s="52">
        <f t="shared" si="68"/>
        <v>83.082254362215835</v>
      </c>
      <c r="CI81" s="52">
        <f t="shared" si="69"/>
        <v>67.546548261964091</v>
      </c>
      <c r="CK81" s="52">
        <f t="shared" si="70"/>
        <v>67.546548261964091</v>
      </c>
      <c r="CN81" s="52">
        <f t="shared" si="71"/>
        <v>104.02168432342471</v>
      </c>
      <c r="CQ81" s="52">
        <f t="shared" si="72"/>
        <v>135.09309652392818</v>
      </c>
      <c r="CT81" s="51">
        <f t="shared" si="73"/>
        <v>86.459581775314035</v>
      </c>
    </row>
    <row r="82" spans="1:98">
      <c r="A82" s="50">
        <v>1900</v>
      </c>
      <c r="B82" s="53">
        <f t="shared" si="74"/>
        <v>0.92076689302609305</v>
      </c>
      <c r="C82" s="86">
        <f t="shared" si="108"/>
        <v>0.9643020105376896</v>
      </c>
      <c r="D82" s="87">
        <f t="shared" si="109"/>
        <v>0.88076689302609301</v>
      </c>
      <c r="E82" s="53">
        <f t="shared" si="61"/>
        <v>0.92863165994395014</v>
      </c>
      <c r="F82" s="51">
        <f t="shared" si="75"/>
        <v>0.90101538347497667</v>
      </c>
      <c r="G82" s="74">
        <v>171</v>
      </c>
      <c r="H82" s="51">
        <f t="shared" si="76"/>
        <v>185.71475722591401</v>
      </c>
      <c r="I82" s="53">
        <f t="shared" si="77"/>
        <v>0.92076689302609305</v>
      </c>
      <c r="L82" s="52">
        <f t="shared" si="78"/>
        <v>71.635029907819217</v>
      </c>
      <c r="N82" s="52">
        <f t="shared" si="79"/>
        <v>69.077803365037596</v>
      </c>
      <c r="Q82" s="52">
        <f t="shared" si="80"/>
        <v>80.223160847294082</v>
      </c>
      <c r="R82" s="52">
        <f t="shared" si="81"/>
        <v>77.359355296734151</v>
      </c>
      <c r="T82" s="52">
        <f t="shared" si="82"/>
        <v>115.45231212352745</v>
      </c>
      <c r="V82" s="52">
        <f t="shared" si="83"/>
        <v>101.68657424171801</v>
      </c>
      <c r="Y82" s="52">
        <f t="shared" si="84"/>
        <v>76.299341153181885</v>
      </c>
      <c r="Z82" s="52">
        <f t="shared" si="85"/>
        <v>73.575608076714374</v>
      </c>
      <c r="AB82" s="52">
        <f t="shared" si="62"/>
        <v>94.568514044797752</v>
      </c>
      <c r="AE82" s="52">
        <f t="shared" si="86"/>
        <v>65.817135709329037</v>
      </c>
      <c r="AF82" s="52">
        <f t="shared" si="87"/>
        <v>63.467596292337959</v>
      </c>
      <c r="AI82" s="52">
        <f t="shared" si="88"/>
        <v>139.93038337493198</v>
      </c>
      <c r="AJ82" s="52">
        <f t="shared" si="89"/>
        <v>126.07942803636483</v>
      </c>
      <c r="AM82" s="52">
        <f t="shared" si="90"/>
        <v>58.296953287090787</v>
      </c>
      <c r="AN82" s="52">
        <f t="shared" si="91"/>
        <v>56.215869262963416</v>
      </c>
      <c r="AO82" s="75">
        <f>('P - Cleaned rent revenue'!G85+'P - Cleaned rent revenue'!H85)/('P - interpolated population'!G85+'P - interpolated population'!H85)</f>
        <v>174.44101617869887</v>
      </c>
      <c r="AP82" s="76">
        <f t="shared" si="92"/>
        <v>187.8473712486043</v>
      </c>
      <c r="AQ82" s="88">
        <f t="shared" si="93"/>
        <v>0.92863165994395014</v>
      </c>
      <c r="AR82" s="52">
        <f t="shared" si="63"/>
        <v>174.44101617869887</v>
      </c>
      <c r="AS82" s="52">
        <f>SUM('P - Cleaned rent revenue'!G85:I85)/SUM('P - interpolated population'!G85:I85)</f>
        <v>157.4246545757465</v>
      </c>
      <c r="AT82" s="52">
        <f t="shared" si="94"/>
        <v>174.71916402648031</v>
      </c>
      <c r="AU82" s="52">
        <f t="shared" si="95"/>
        <v>0.90101538347497667</v>
      </c>
      <c r="AV82" s="52">
        <f t="shared" si="110"/>
        <v>157.4246545757465</v>
      </c>
      <c r="AW82" s="52">
        <f>SUM('P - Cleaned rent revenue'!G85:I85,'P - Cleaned rent revenue'!K85:N85)/SUM('P - interpolated population'!G85:I85,'P - interpolated population'!K85:N85)</f>
        <v>123.75284612165628</v>
      </c>
      <c r="AY82" s="88">
        <f>SUM('P - Cleaned rent revenue'!K85:N85)/SUM('P - interpolated population'!K85:N85)</f>
        <v>87.03065888277618</v>
      </c>
      <c r="BB82" s="52">
        <f t="shared" si="96"/>
        <v>113.94652300727445</v>
      </c>
      <c r="BC82" s="52">
        <f t="shared" si="97"/>
        <v>100.36032504024334</v>
      </c>
      <c r="BF82" s="52">
        <f t="shared" si="98"/>
        <v>90.259574405423791</v>
      </c>
      <c r="BG82" s="52">
        <f t="shared" si="99"/>
        <v>87.037489069426357</v>
      </c>
      <c r="BJ82" s="52">
        <f t="shared" si="100"/>
        <v>28.513774278981192</v>
      </c>
      <c r="BK82" s="52">
        <f t="shared" si="101"/>
        <v>27.495889865239423</v>
      </c>
      <c r="BN82" s="52">
        <f t="shared" si="102"/>
        <v>90.437181489011579</v>
      </c>
      <c r="BO82" s="52">
        <f t="shared" si="103"/>
        <v>81.485291759717825</v>
      </c>
      <c r="BR82" s="52">
        <f t="shared" si="104"/>
        <v>74.039032434609581</v>
      </c>
      <c r="BS82" s="52">
        <f t="shared" si="105"/>
        <v>65.211128560089207</v>
      </c>
      <c r="BU82" s="52">
        <f t="shared" si="106"/>
        <v>56.685691359190265</v>
      </c>
      <c r="BX82" s="51">
        <f t="shared" si="107"/>
        <v>82.482333562727902</v>
      </c>
      <c r="BY82" s="51">
        <f t="shared" si="64"/>
        <v>79.53788008837887</v>
      </c>
      <c r="BZ82" s="97">
        <f>Hungary!E30</f>
        <v>146.13281393933642</v>
      </c>
      <c r="CA82" s="52">
        <f t="shared" si="65"/>
        <v>140.48617623340081</v>
      </c>
      <c r="CB82" s="52">
        <f t="shared" si="66"/>
        <v>129.35502000354461</v>
      </c>
      <c r="CD82" s="52">
        <f t="shared" si="67"/>
        <v>101.68657424171801</v>
      </c>
      <c r="CG82" s="52">
        <f t="shared" si="68"/>
        <v>84.965698138996245</v>
      </c>
      <c r="CI82" s="52">
        <f t="shared" si="69"/>
        <v>69.077803365037596</v>
      </c>
      <c r="CK82" s="52">
        <f t="shared" si="70"/>
        <v>69.077803365037596</v>
      </c>
      <c r="CN82" s="52">
        <f t="shared" si="71"/>
        <v>106.37981718215789</v>
      </c>
      <c r="CQ82" s="52">
        <f t="shared" si="72"/>
        <v>138.15560673007519</v>
      </c>
      <c r="CT82" s="51">
        <f t="shared" si="73"/>
        <v>88.419588307248119</v>
      </c>
    </row>
    <row r="83" spans="1:98">
      <c r="A83" s="50">
        <v>1901</v>
      </c>
      <c r="B83" s="53">
        <f t="shared" si="74"/>
        <v>0.9328340712580796</v>
      </c>
      <c r="C83" s="86">
        <f t="shared" si="108"/>
        <v>0.97008630616365954</v>
      </c>
      <c r="D83" s="87">
        <f t="shared" si="109"/>
        <v>0.89283407125807956</v>
      </c>
      <c r="E83" s="53">
        <f t="shared" si="61"/>
        <v>0.91602738452930188</v>
      </c>
      <c r="F83" s="51">
        <f t="shared" si="75"/>
        <v>0.88715888937621823</v>
      </c>
      <c r="G83" s="74">
        <v>176</v>
      </c>
      <c r="H83" s="51">
        <f t="shared" si="76"/>
        <v>188.67235387600621</v>
      </c>
      <c r="I83" s="53">
        <f t="shared" si="77"/>
        <v>0.9328340712580796</v>
      </c>
      <c r="L83" s="52">
        <f t="shared" si="78"/>
        <v>72.819530756775535</v>
      </c>
      <c r="N83" s="52">
        <f t="shared" si="79"/>
        <v>70.641229608411379</v>
      </c>
      <c r="Q83" s="52">
        <f t="shared" si="80"/>
        <v>82.443421807385704</v>
      </c>
      <c r="R83" s="52">
        <f t="shared" si="81"/>
        <v>79.977234528619292</v>
      </c>
      <c r="T83" s="52">
        <f t="shared" si="82"/>
        <v>117.89065739787229</v>
      </c>
      <c r="V83" s="52">
        <f t="shared" si="83"/>
        <v>105.25679560783375</v>
      </c>
      <c r="Y83" s="52">
        <f t="shared" si="84"/>
        <v>77.910778243652871</v>
      </c>
      <c r="Z83" s="52">
        <f t="shared" si="85"/>
        <v>75.580179076721222</v>
      </c>
      <c r="AB83" s="52">
        <f t="shared" si="62"/>
        <v>97.888819915285396</v>
      </c>
      <c r="AE83" s="52">
        <f t="shared" si="86"/>
        <v>66.811834334125678</v>
      </c>
      <c r="AF83" s="52">
        <f t="shared" si="87"/>
        <v>64.813245577210338</v>
      </c>
      <c r="AI83" s="52">
        <f t="shared" si="88"/>
        <v>141.73300444526208</v>
      </c>
      <c r="AJ83" s="52">
        <f t="shared" si="89"/>
        <v>125.7396948116133</v>
      </c>
      <c r="AM83" s="52">
        <f t="shared" si="90"/>
        <v>59.320196675464601</v>
      </c>
      <c r="AN83" s="52">
        <f t="shared" si="91"/>
        <v>57.545710473803254</v>
      </c>
      <c r="AO83" s="75">
        <f>('P - Cleaned rent revenue'!G86+'P - Cleaned rent revenue'!H86)/('P - interpolated population'!G86+'P - interpolated population'!H86)</f>
        <v>176.65890077879558</v>
      </c>
      <c r="AP83" s="76">
        <f t="shared" si="92"/>
        <v>192.85329648695085</v>
      </c>
      <c r="AQ83" s="88">
        <f t="shared" si="93"/>
        <v>0.91602738452930188</v>
      </c>
      <c r="AR83" s="52">
        <f t="shared" si="63"/>
        <v>176.65890077879558</v>
      </c>
      <c r="AS83" s="52">
        <f>SUM('P - Cleaned rent revenue'!G86:I86)/SUM('P - interpolated population'!G86:I86)</f>
        <v>158.91170386773697</v>
      </c>
      <c r="AT83" s="52">
        <f t="shared" si="94"/>
        <v>179.1242873973471</v>
      </c>
      <c r="AU83" s="52">
        <f t="shared" si="95"/>
        <v>0.88715888937621823</v>
      </c>
      <c r="AV83" s="52">
        <f t="shared" si="110"/>
        <v>158.91170386773697</v>
      </c>
      <c r="AW83" s="52">
        <f>SUM('P - Cleaned rent revenue'!G86:I86,'P - Cleaned rent revenue'!K86:N86)/SUM('P - interpolated population'!G86:I86,'P - interpolated population'!K86:N86)</f>
        <v>124.59243410641842</v>
      </c>
      <c r="AX83" s="52">
        <f>SUM('P - Cleaned rent revenue'!G86:J86)/SUM('P - interpolated population'!G86:J86)</f>
        <v>152.55565720289664</v>
      </c>
      <c r="AY83" s="88">
        <f>SUM('P - Cleaned rent revenue'!K86:N86)/SUM('P - interpolated population'!K86:N86)</f>
        <v>87.456803502771933</v>
      </c>
      <c r="BB83" s="52">
        <f t="shared" si="96"/>
        <v>116.00452998131456</v>
      </c>
      <c r="BC83" s="52">
        <f t="shared" si="97"/>
        <v>103.57279678759703</v>
      </c>
      <c r="BF83" s="52">
        <f t="shared" si="98"/>
        <v>92.479747923608301</v>
      </c>
      <c r="BG83" s="52">
        <f t="shared" si="99"/>
        <v>89.713337058159539</v>
      </c>
      <c r="BJ83" s="52">
        <f t="shared" si="100"/>
        <v>28.731304531416097</v>
      </c>
      <c r="BK83" s="52">
        <f t="shared" si="101"/>
        <v>27.871845084144653</v>
      </c>
      <c r="BN83" s="52">
        <f t="shared" si="102"/>
        <v>91.859063363211462</v>
      </c>
      <c r="BO83" s="52">
        <f t="shared" si="103"/>
        <v>81.493584632446343</v>
      </c>
      <c r="BR83" s="52">
        <f t="shared" si="104"/>
        <v>75.451677593712802</v>
      </c>
      <c r="BS83" s="52">
        <f t="shared" si="105"/>
        <v>67.365828489246624</v>
      </c>
      <c r="BU83" s="52">
        <f t="shared" si="106"/>
        <v>57.922292652686387</v>
      </c>
      <c r="BX83" s="51">
        <f t="shared" si="107"/>
        <v>85.155937262412309</v>
      </c>
      <c r="BY83" s="51">
        <f t="shared" si="64"/>
        <v>82.608608626797889</v>
      </c>
      <c r="BZ83" s="97">
        <f>Hungary!E31</f>
        <v>146.72761302788325</v>
      </c>
      <c r="CA83" s="52">
        <f t="shared" si="65"/>
        <v>142.46681482045324</v>
      </c>
      <c r="CB83" s="52">
        <f t="shared" si="66"/>
        <v>132.89789888813431</v>
      </c>
      <c r="CD83" s="52">
        <f t="shared" si="67"/>
        <v>105.25679560783375</v>
      </c>
      <c r="CG83" s="52">
        <f t="shared" si="68"/>
        <v>86.888712418345989</v>
      </c>
      <c r="CI83" s="52">
        <f t="shared" si="69"/>
        <v>70.641229608411379</v>
      </c>
      <c r="CK83" s="52">
        <f t="shared" si="70"/>
        <v>70.641229608411379</v>
      </c>
      <c r="CN83" s="52">
        <f t="shared" si="71"/>
        <v>108.78749359695352</v>
      </c>
      <c r="CQ83" s="52">
        <f t="shared" si="72"/>
        <v>141.28245921682276</v>
      </c>
      <c r="CT83" s="51">
        <f t="shared" si="73"/>
        <v>90.420773898766569</v>
      </c>
    </row>
    <row r="84" spans="1:98">
      <c r="A84" s="50">
        <v>1902</v>
      </c>
      <c r="B84" s="53">
        <f t="shared" si="74"/>
        <v>0.92864533571944408</v>
      </c>
      <c r="C84" s="86">
        <f t="shared" si="108"/>
        <v>0.97587060178962937</v>
      </c>
      <c r="D84" s="87">
        <f t="shared" si="109"/>
        <v>0.88864533571944404</v>
      </c>
      <c r="E84" s="53">
        <f t="shared" si="61"/>
        <v>0.89348084238934466</v>
      </c>
      <c r="F84" s="51">
        <f t="shared" si="75"/>
        <v>0.86102083036885557</v>
      </c>
      <c r="G84" s="74">
        <v>178</v>
      </c>
      <c r="H84" s="51">
        <f t="shared" si="76"/>
        <v>191.67705167236863</v>
      </c>
      <c r="I84" s="53">
        <f t="shared" si="77"/>
        <v>0.92864533571944408</v>
      </c>
      <c r="L84" s="52">
        <f t="shared" si="78"/>
        <v>74.023617585705395</v>
      </c>
      <c r="N84" s="52">
        <f t="shared" si="79"/>
        <v>72.237472240007719</v>
      </c>
      <c r="Q84" s="52">
        <f t="shared" si="80"/>
        <v>84.725130841560215</v>
      </c>
      <c r="R84" s="52">
        <f t="shared" si="81"/>
        <v>82.680764421058456</v>
      </c>
      <c r="T84" s="52">
        <f t="shared" si="82"/>
        <v>120.38050036479308</v>
      </c>
      <c r="V84" s="52">
        <f t="shared" si="83"/>
        <v>106.9755701607462</v>
      </c>
      <c r="Y84" s="52">
        <f t="shared" si="84"/>
        <v>79.5562487799872</v>
      </c>
      <c r="Z84" s="52">
        <f t="shared" si="85"/>
        <v>77.636604373051583</v>
      </c>
      <c r="AB84" s="52">
        <f t="shared" si="62"/>
        <v>99.487280249493978</v>
      </c>
      <c r="AE84" s="52">
        <f t="shared" si="86"/>
        <v>67.821565903512024</v>
      </c>
      <c r="AF84" s="52">
        <f t="shared" si="87"/>
        <v>66.185072332575288</v>
      </c>
      <c r="AI84" s="52">
        <f t="shared" si="88"/>
        <v>143.55884736809361</v>
      </c>
      <c r="AJ84" s="52">
        <f t="shared" si="89"/>
        <v>123.60715796767175</v>
      </c>
      <c r="AM84" s="52">
        <f t="shared" si="90"/>
        <v>60.361400299713779</v>
      </c>
      <c r="AN84" s="52">
        <f t="shared" si="91"/>
        <v>58.904916035346403</v>
      </c>
      <c r="AO84" s="75">
        <f>('P - Cleaned rent revenue'!G87+'P - Cleaned rent revenue'!H87)/('P - interpolated population'!G87+'P - interpolated population'!H87)</f>
        <v>176.90261657766538</v>
      </c>
      <c r="AP84" s="76">
        <f t="shared" si="92"/>
        <v>197.99262411110323</v>
      </c>
      <c r="AQ84" s="88">
        <f t="shared" si="93"/>
        <v>0.89348084238934466</v>
      </c>
      <c r="AR84" s="52">
        <f t="shared" si="63"/>
        <v>176.90261657766538</v>
      </c>
      <c r="AS84" s="52">
        <f>SUM('P - Cleaned rent revenue'!G87:I87)/SUM('P - interpolated population'!G87:I87)</f>
        <v>158.11827458026391</v>
      </c>
      <c r="AT84" s="52">
        <f t="shared" si="94"/>
        <v>183.64047535589481</v>
      </c>
      <c r="AU84" s="52">
        <f t="shared" si="95"/>
        <v>0.86102083036885557</v>
      </c>
      <c r="AV84" s="52">
        <f t="shared" si="110"/>
        <v>158.11827458026391</v>
      </c>
      <c r="AW84" s="52">
        <f>SUM('P - Cleaned rent revenue'!G87:I87,'P - Cleaned rent revenue'!K87:N87)/SUM('P - interpolated population'!G87:I87,'P - interpolated population'!K87:N87)</f>
        <v>125.83400935671912</v>
      </c>
      <c r="AX84" s="52">
        <f>SUM('P - Cleaned rent revenue'!G87:J87)/SUM('P - interpolated population'!G87:J87)</f>
        <v>151.33072766591894</v>
      </c>
      <c r="AY84" s="88">
        <f>SUM('P - Cleaned rent revenue'!K87:N87)/SUM('P - interpolated population'!K87:N87)</f>
        <v>91.585937789543351</v>
      </c>
      <c r="BB84" s="52">
        <f t="shared" si="96"/>
        <v>118.09970695926016</v>
      </c>
      <c r="BC84" s="52">
        <f t="shared" si="97"/>
        <v>104.94875373917971</v>
      </c>
      <c r="BF84" s="52">
        <f t="shared" si="98"/>
        <v>94.754532495338296</v>
      </c>
      <c r="BG84" s="52">
        <f t="shared" si="99"/>
        <v>92.468162648520774</v>
      </c>
      <c r="BJ84" s="52">
        <f t="shared" si="100"/>
        <v>28.950494311988567</v>
      </c>
      <c r="BK84" s="52">
        <f t="shared" si="101"/>
        <v>28.251936306347524</v>
      </c>
      <c r="BN84" s="52">
        <f t="shared" si="102"/>
        <v>93.303300512430894</v>
      </c>
      <c r="BO84" s="52">
        <f t="shared" si="103"/>
        <v>80.336085283368121</v>
      </c>
      <c r="BR84" s="52">
        <f t="shared" si="104"/>
        <v>76.891275648875279</v>
      </c>
      <c r="BS84" s="52">
        <f t="shared" si="105"/>
        <v>68.329073462891088</v>
      </c>
      <c r="BU84" s="52">
        <f t="shared" si="106"/>
        <v>59.183766213015971</v>
      </c>
      <c r="BX84" s="51">
        <f t="shared" si="107"/>
        <v>87.916203844125064</v>
      </c>
      <c r="BY84" s="51">
        <f t="shared" si="64"/>
        <v>85.79483875242606</v>
      </c>
      <c r="BZ84" s="97">
        <f>Hungary!E32</f>
        <v>135.28598100624811</v>
      </c>
      <c r="CA84" s="52">
        <f t="shared" si="65"/>
        <v>144.4753773592972</v>
      </c>
      <c r="CB84" s="52">
        <f t="shared" si="66"/>
        <v>134.1663853110179</v>
      </c>
      <c r="CD84" s="52">
        <f t="shared" si="67"/>
        <v>106.9755701607462</v>
      </c>
      <c r="CG84" s="52">
        <f t="shared" si="68"/>
        <v>88.852090855209497</v>
      </c>
      <c r="CI84" s="52">
        <f t="shared" si="69"/>
        <v>72.237472240007719</v>
      </c>
      <c r="CK84" s="52">
        <f t="shared" si="70"/>
        <v>72.237472240007719</v>
      </c>
      <c r="CN84" s="52">
        <f t="shared" si="71"/>
        <v>111.2457072496119</v>
      </c>
      <c r="CQ84" s="52">
        <f t="shared" si="72"/>
        <v>144.47494448001544</v>
      </c>
      <c r="CT84" s="51">
        <f t="shared" si="73"/>
        <v>92.463964467209877</v>
      </c>
    </row>
    <row r="85" spans="1:98">
      <c r="A85" s="50">
        <v>1903</v>
      </c>
      <c r="B85" s="90">
        <f t="shared" si="74"/>
        <v>0.93462934923053853</v>
      </c>
      <c r="C85" s="90">
        <f>M85</f>
        <v>0.98165489741559941</v>
      </c>
      <c r="D85" s="90">
        <f t="shared" si="57"/>
        <v>0.88801352347625451</v>
      </c>
      <c r="E85" s="90">
        <f t="shared" si="61"/>
        <v>0.90139904144427085</v>
      </c>
      <c r="F85" s="51">
        <f t="shared" si="75"/>
        <v>0.87512305991399264</v>
      </c>
      <c r="G85" s="74">
        <v>182</v>
      </c>
      <c r="H85" s="51">
        <f t="shared" si="76"/>
        <v>194.72960072336369</v>
      </c>
      <c r="I85" s="53">
        <f t="shared" si="77"/>
        <v>0.93462934923053853</v>
      </c>
      <c r="J85" s="91">
        <f>BMZ!$AC$46</f>
        <v>73.86718905035714</v>
      </c>
      <c r="K85" s="92"/>
      <c r="L85" s="52">
        <f t="shared" si="78"/>
        <v>75.247614253060945</v>
      </c>
      <c r="M85" s="88">
        <f>J85/L85</f>
        <v>0.98165489741559941</v>
      </c>
      <c r="N85" s="52">
        <f t="shared" si="79"/>
        <v>73.86718905035714</v>
      </c>
      <c r="O85" s="99">
        <f>BMZ!$AC$12</f>
        <v>86.023088271830375</v>
      </c>
      <c r="P85" s="92">
        <f>O85/C85</f>
        <v>87.630682124953651</v>
      </c>
      <c r="Q85" s="52">
        <f t="shared" si="80"/>
        <v>87.069988590362271</v>
      </c>
      <c r="R85" s="52">
        <f t="shared" si="81"/>
        <v>85.472680717649482</v>
      </c>
      <c r="S85" s="91">
        <f>BMZ!$AC$13</f>
        <v>109.15722298844787</v>
      </c>
      <c r="T85" s="52">
        <f t="shared" si="82"/>
        <v>122.92292865218593</v>
      </c>
      <c r="U85" s="88">
        <f>S85/T85</f>
        <v>0.88801352347625451</v>
      </c>
      <c r="V85" s="52">
        <f t="shared" si="83"/>
        <v>109.15722298844787</v>
      </c>
      <c r="W85" s="91">
        <f>BMZ!$AC$14</f>
        <v>78.172069536053129</v>
      </c>
      <c r="X85" s="92">
        <f>W85/C85</f>
        <v>79.632944064005144</v>
      </c>
      <c r="Y85" s="52">
        <f t="shared" si="84"/>
        <v>81.236471546333647</v>
      </c>
      <c r="Z85" s="52">
        <f t="shared" si="85"/>
        <v>79.746180142221419</v>
      </c>
      <c r="AA85" s="91">
        <f>BMZ!$AC$42</f>
        <v>100.36596591742924</v>
      </c>
      <c r="AB85" s="52">
        <f t="shared" si="62"/>
        <v>101.51621737925653</v>
      </c>
      <c r="AC85" s="91">
        <f>BMZ!$AC$15</f>
        <v>66.371755147642403</v>
      </c>
      <c r="AD85" s="92">
        <f>AC85/C85</f>
        <v>67.612106171302329</v>
      </c>
      <c r="AE85" s="52">
        <f t="shared" si="86"/>
        <v>68.846557611351045</v>
      </c>
      <c r="AF85" s="52">
        <f t="shared" si="87"/>
        <v>67.58356044938796</v>
      </c>
      <c r="AG85" s="91">
        <f>BMZ!$AC$16</f>
        <v>127.09021057261934</v>
      </c>
      <c r="AH85" s="92">
        <f>AG85/F85</f>
        <v>145.22553043581073</v>
      </c>
      <c r="AI85" s="52">
        <f t="shared" si="88"/>
        <v>145.40821129361532</v>
      </c>
      <c r="AJ85" s="52">
        <f t="shared" si="89"/>
        <v>127.25007880388902</v>
      </c>
      <c r="AK85" s="91">
        <f>BMZ!$AC$17</f>
        <v>59.772253658810143</v>
      </c>
      <c r="AL85" s="92">
        <f>AK85/C85</f>
        <v>60.889273629839181</v>
      </c>
      <c r="AM85" s="52">
        <f t="shared" si="90"/>
        <v>61.420879402601024</v>
      </c>
      <c r="AN85" s="52">
        <f t="shared" si="91"/>
        <v>60.29410706913621</v>
      </c>
      <c r="AO85" s="75">
        <f>('P - Cleaned rent revenue'!G88+'P - Cleaned rent revenue'!H88)/('P - interpolated population'!G88+'P - interpolated population'!H88)</f>
        <v>183.22639986097309</v>
      </c>
      <c r="AP85" s="76">
        <f t="shared" si="92"/>
        <v>203.26890914749336</v>
      </c>
      <c r="AQ85" s="88">
        <f t="shared" si="93"/>
        <v>0.90139904144427085</v>
      </c>
      <c r="AR85" s="52">
        <f t="shared" si="63"/>
        <v>183.22639986097309</v>
      </c>
      <c r="AS85" s="52">
        <f>SUM('P - Cleaned rent revenue'!G88:I88)/SUM('P - interpolated population'!G88:I88)</f>
        <v>164.75988066743267</v>
      </c>
      <c r="AT85" s="52">
        <f t="shared" si="94"/>
        <v>188.27052812849581</v>
      </c>
      <c r="AU85" s="52">
        <f t="shared" si="95"/>
        <v>0.87512305991399264</v>
      </c>
      <c r="AV85" s="52">
        <f t="shared" si="110"/>
        <v>164.75988066743267</v>
      </c>
      <c r="AW85" s="52">
        <f>SUM('P - Cleaned rent revenue'!G88:I88,'P - Cleaned rent revenue'!K88:N88)/SUM('P - interpolated population'!G88:I88,'P - interpolated population'!K88:N88)</f>
        <v>128.62191168958793</v>
      </c>
      <c r="AX85" s="92">
        <f>BMZ!$AC$18</f>
        <v>157.31190618421073</v>
      </c>
      <c r="AY85" s="88">
        <f>SUM('P - Cleaned rent revenue'!K88:N88)/SUM('P - interpolated population'!K88:N88)</f>
        <v>91.994192637480424</v>
      </c>
      <c r="BB85" s="52">
        <f t="shared" si="96"/>
        <v>120.23272527469163</v>
      </c>
      <c r="BC85" s="52">
        <f t="shared" si="97"/>
        <v>106.76828600833143</v>
      </c>
      <c r="BF85" s="52">
        <f t="shared" si="98"/>
        <v>97.085271424254188</v>
      </c>
      <c r="BG85" s="52">
        <f t="shared" si="99"/>
        <v>95.304232160541872</v>
      </c>
      <c r="BH85" s="91">
        <f>BMZ!$AC$22</f>
        <v>27.140832026893801</v>
      </c>
      <c r="BI85" s="92">
        <f>BH85/C85</f>
        <v>27.648038122508641</v>
      </c>
      <c r="BJ85" s="52">
        <f t="shared" si="100"/>
        <v>29.171356281161284</v>
      </c>
      <c r="BK85" s="52">
        <f t="shared" si="101"/>
        <v>28.636204757657282</v>
      </c>
      <c r="BN85" s="52">
        <f t="shared" si="102"/>
        <v>94.770244413350326</v>
      </c>
      <c r="BO85" s="52">
        <f t="shared" si="103"/>
        <v>82.935626279808105</v>
      </c>
      <c r="BR85" s="52">
        <f t="shared" si="104"/>
        <v>78.358340854226086</v>
      </c>
      <c r="BS85" s="52">
        <f t="shared" si="105"/>
        <v>69.583266355714642</v>
      </c>
      <c r="BT85" s="91">
        <f>BMZ!$AC$26</f>
        <v>55.748906584520739</v>
      </c>
      <c r="BU85" s="52">
        <f t="shared" si="106"/>
        <v>60.470588462465152</v>
      </c>
      <c r="BV85" s="91">
        <f>BMZ!$AC$27</f>
        <v>91.253826453093367</v>
      </c>
      <c r="BW85" s="95">
        <f>BV85/C85</f>
        <v>92.959171999586729</v>
      </c>
      <c r="BX85" s="51">
        <f t="shared" si="107"/>
        <v>90.765942420945322</v>
      </c>
      <c r="BY85" s="51">
        <f t="shared" si="64"/>
        <v>89.100831896063283</v>
      </c>
      <c r="BZ85" s="97">
        <f>Hungary!E33</f>
        <v>134.76499801823829</v>
      </c>
      <c r="CA85" s="52">
        <f t="shared" si="65"/>
        <v>146.5122575346204</v>
      </c>
      <c r="CB85" s="52">
        <f t="shared" si="66"/>
        <v>136.93465591387934</v>
      </c>
      <c r="CD85" s="52">
        <f t="shared" si="67"/>
        <v>109.15722298844787</v>
      </c>
      <c r="CG85" s="52">
        <f t="shared" si="68"/>
        <v>90.856642531939286</v>
      </c>
      <c r="CI85" s="52">
        <f t="shared" si="69"/>
        <v>73.86718905035714</v>
      </c>
      <c r="CK85" s="52">
        <f t="shared" si="70"/>
        <v>73.86718905035714</v>
      </c>
      <c r="CN85" s="52">
        <f t="shared" si="71"/>
        <v>113.75547113755</v>
      </c>
      <c r="CQ85" s="52">
        <f t="shared" si="72"/>
        <v>147.73437810071428</v>
      </c>
      <c r="CT85" s="51">
        <f t="shared" si="73"/>
        <v>94.55000198445714</v>
      </c>
    </row>
    <row r="86" spans="1:98">
      <c r="A86" s="50">
        <v>1904</v>
      </c>
      <c r="B86" s="90">
        <f t="shared" si="74"/>
        <v>0.91492342838453244</v>
      </c>
      <c r="C86" s="90">
        <f>M86</f>
        <v>0.95790045600513685</v>
      </c>
      <c r="D86" s="90">
        <f t="shared" si="57"/>
        <v>0.8744788618764362</v>
      </c>
      <c r="E86" s="100">
        <f t="shared" ref="E86:E96" si="111">I86</f>
        <v>0.91492342838453244</v>
      </c>
      <c r="F86" s="87">
        <f>D86</f>
        <v>0.8744788618764362</v>
      </c>
      <c r="G86" s="74">
        <v>181</v>
      </c>
      <c r="H86" s="51">
        <f t="shared" si="76"/>
        <v>197.83076308318957</v>
      </c>
      <c r="I86" s="53">
        <f t="shared" si="77"/>
        <v>0.91492342838453244</v>
      </c>
      <c r="J86" s="91">
        <f>BMZ!$AD$46</f>
        <v>73.2715779692045</v>
      </c>
      <c r="K86" s="92"/>
      <c r="L86" s="52">
        <f t="shared" si="78"/>
        <v>76.491849972364534</v>
      </c>
      <c r="M86" s="88">
        <f>J86/L86</f>
        <v>0.95790045600513685</v>
      </c>
      <c r="N86" s="52">
        <f t="shared" si="79"/>
        <v>73.2715779692045</v>
      </c>
      <c r="O86" s="99">
        <f>BMZ!$AD$12</f>
        <v>86.269570929847276</v>
      </c>
      <c r="P86" s="92">
        <f>O86/C86</f>
        <v>90.061102266961072</v>
      </c>
      <c r="Q86" s="52">
        <f t="shared" si="80"/>
        <v>89.479742761365202</v>
      </c>
      <c r="R86" s="52">
        <f t="shared" si="81"/>
        <v>85.712686394334071</v>
      </c>
      <c r="S86" s="91">
        <f>BMZ!$AD$13</f>
        <v>109.76375848757648</v>
      </c>
      <c r="T86" s="52">
        <f t="shared" si="82"/>
        <v>125.51905285857681</v>
      </c>
      <c r="U86" s="88">
        <f>S86/T86</f>
        <v>0.8744788618764362</v>
      </c>
      <c r="V86" s="52">
        <f t="shared" si="83"/>
        <v>109.76375848757648</v>
      </c>
      <c r="W86" s="91">
        <f>BMZ!$AD$14</f>
        <v>81.593181795291287</v>
      </c>
      <c r="X86" s="92">
        <f>W86/C86</f>
        <v>85.179186713795374</v>
      </c>
      <c r="Y86" s="52">
        <f t="shared" si="84"/>
        <v>82.952180507515081</v>
      </c>
      <c r="Z86" s="52">
        <f t="shared" si="85"/>
        <v>79.459931534769126</v>
      </c>
      <c r="AA86" s="91">
        <f>BMZ!$AD$42</f>
        <v>98.121338493468315</v>
      </c>
      <c r="AB86" s="52">
        <f t="shared" si="62"/>
        <v>102.08029539344614</v>
      </c>
      <c r="AC86" s="91">
        <f>BMZ!$AD$15</f>
        <v>65.532500979954804</v>
      </c>
      <c r="AD86" s="92">
        <f>AC86/C86</f>
        <v>68.412642012150144</v>
      </c>
      <c r="AE86" s="52">
        <f t="shared" si="86"/>
        <v>69.887040085101205</v>
      </c>
      <c r="AF86" s="52">
        <f t="shared" si="87"/>
        <v>66.944827566367721</v>
      </c>
      <c r="AG86" s="91">
        <f>BMZ!$AD$16</f>
        <v>124.80585584440377</v>
      </c>
      <c r="AH86" s="92">
        <f>AG86/F86</f>
        <v>142.72026607549816</v>
      </c>
      <c r="AI86" s="52">
        <f t="shared" si="88"/>
        <v>147.28139922574988</v>
      </c>
      <c r="AJ86" s="52">
        <f t="shared" si="89"/>
        <v>128.79447037050278</v>
      </c>
      <c r="AK86" s="91">
        <f>BMZ!$AD$17</f>
        <v>59.051734347929433</v>
      </c>
      <c r="AL86" s="92">
        <f>AK86/C86</f>
        <v>61.647046911534993</v>
      </c>
      <c r="AM86" s="52">
        <f t="shared" si="90"/>
        <v>62.498954760112618</v>
      </c>
      <c r="AN86" s="52">
        <f t="shared" si="91"/>
        <v>59.867777264556295</v>
      </c>
      <c r="AP86" s="76">
        <f t="shared" si="92"/>
        <v>208.68580136008632</v>
      </c>
      <c r="AQ86" s="88"/>
      <c r="AR86" s="52">
        <f t="shared" si="63"/>
        <v>190.9315288355437</v>
      </c>
      <c r="AT86" s="52">
        <f t="shared" si="94"/>
        <v>193.01731654249357</v>
      </c>
      <c r="AU86" s="52"/>
      <c r="AV86" s="52">
        <f t="shared" si="110"/>
        <v>168.78956329252361</v>
      </c>
      <c r="AW86" s="52"/>
      <c r="AX86" s="92">
        <f>BMZ!$AD$18</f>
        <v>157.72052438325122</v>
      </c>
      <c r="AY86" s="88"/>
      <c r="BB86" s="52">
        <f t="shared" si="96"/>
        <v>122.40426838625605</v>
      </c>
      <c r="BC86" s="52">
        <f t="shared" si="97"/>
        <v>107.03994530723104</v>
      </c>
      <c r="BF86" s="52">
        <f t="shared" si="98"/>
        <v>99.473341056110712</v>
      </c>
      <c r="BG86" s="52">
        <f t="shared" si="99"/>
        <v>95.285558758002949</v>
      </c>
      <c r="BH86" s="91">
        <f>BMZ!$AD$22</f>
        <v>28.257381422632157</v>
      </c>
      <c r="BI86" s="92">
        <f>BH86/C86</f>
        <v>29.49928799541215</v>
      </c>
      <c r="BJ86" s="52">
        <f t="shared" si="100"/>
        <v>29.393903195982979</v>
      </c>
      <c r="BK86" s="52">
        <f t="shared" si="101"/>
        <v>28.156433275202946</v>
      </c>
      <c r="BN86" s="52">
        <f t="shared" si="102"/>
        <v>96.26025206867746</v>
      </c>
      <c r="BO86" s="52">
        <f t="shared" si="103"/>
        <v>84.177555672955933</v>
      </c>
      <c r="BR86" s="52">
        <f t="shared" si="104"/>
        <v>79.853397275727062</v>
      </c>
      <c r="BS86" s="52">
        <f t="shared" si="105"/>
        <v>69.830107966644718</v>
      </c>
      <c r="BT86" s="91">
        <f>BMZ!$AD$26</f>
        <v>55.420065448512773</v>
      </c>
      <c r="BU86" s="52">
        <f t="shared" si="106"/>
        <v>59.935030578641111</v>
      </c>
      <c r="BV86" s="91">
        <f>BMZ!$AD$27</f>
        <v>91.081628820081406</v>
      </c>
      <c r="BW86" s="95">
        <f>BV86/C86</f>
        <v>95.084649191975089</v>
      </c>
      <c r="BX86" s="51">
        <f t="shared" si="107"/>
        <v>93.70805316127047</v>
      </c>
      <c r="BY86" s="51">
        <f t="shared" si="64"/>
        <v>89.762986854534589</v>
      </c>
      <c r="BZ86" s="97">
        <f>Hungary!E34</f>
        <v>134.77438574782039</v>
      </c>
      <c r="CA86" s="52">
        <f t="shared" si="65"/>
        <v>148.5778545814581</v>
      </c>
      <c r="CB86" s="52">
        <f t="shared" si="66"/>
        <v>135.93736009568616</v>
      </c>
      <c r="CD86" s="52">
        <f t="shared" si="67"/>
        <v>109.76375848757648</v>
      </c>
      <c r="CG86" s="52">
        <f t="shared" si="68"/>
        <v>90.124040902121536</v>
      </c>
      <c r="CI86" s="52">
        <f t="shared" si="69"/>
        <v>73.2715779692045</v>
      </c>
      <c r="CK86" s="52">
        <f t="shared" si="70"/>
        <v>73.2715779692045</v>
      </c>
      <c r="CN86" s="52">
        <f t="shared" si="71"/>
        <v>112.83823007257493</v>
      </c>
      <c r="CQ86" s="52">
        <f t="shared" si="72"/>
        <v>146.543155938409</v>
      </c>
      <c r="CT86" s="51">
        <f t="shared" si="73"/>
        <v>93.787619800581766</v>
      </c>
    </row>
    <row r="87" spans="1:98">
      <c r="A87" s="50">
        <v>1905</v>
      </c>
      <c r="B87" s="90">
        <f t="shared" si="74"/>
        <v>0.90555682683001781</v>
      </c>
      <c r="C87" s="90">
        <f>M87</f>
        <v>0.97814041601909918</v>
      </c>
      <c r="D87" s="90">
        <f t="shared" si="57"/>
        <v>0.87924393131943723</v>
      </c>
      <c r="E87" s="100">
        <f t="shared" si="111"/>
        <v>0.90555682683001781</v>
      </c>
      <c r="F87" s="87">
        <f t="shared" ref="F87:F96" si="112">D87</f>
        <v>0.87924393131943723</v>
      </c>
      <c r="G87" s="74">
        <v>182</v>
      </c>
      <c r="H87" s="51">
        <f t="shared" si="76"/>
        <v>200.98131294212334</v>
      </c>
      <c r="I87" s="53">
        <f t="shared" si="77"/>
        <v>0.90555682683001781</v>
      </c>
      <c r="J87" s="91">
        <f>BMZ!$AE$46</f>
        <v>76.056931174510751</v>
      </c>
      <c r="K87" s="92"/>
      <c r="L87" s="52">
        <f t="shared" si="78"/>
        <v>77.756659400755879</v>
      </c>
      <c r="M87" s="88">
        <f>J87/L87</f>
        <v>0.97814041601909918</v>
      </c>
      <c r="N87" s="52">
        <f t="shared" si="79"/>
        <v>76.056931174510751</v>
      </c>
      <c r="O87" s="99">
        <f>BMZ!$AE$12</f>
        <v>90.565044759651826</v>
      </c>
      <c r="P87" s="92">
        <f>O87/C87</f>
        <v>92.589001820658282</v>
      </c>
      <c r="Q87" s="52">
        <f t="shared" si="80"/>
        <v>91.956189431800809</v>
      </c>
      <c r="R87" s="52">
        <f t="shared" si="81"/>
        <v>89.946065386352728</v>
      </c>
      <c r="S87" s="91">
        <f>BMZ!$AE$13</f>
        <v>112.69270086555963</v>
      </c>
      <c r="T87" s="52">
        <f t="shared" si="82"/>
        <v>128.17000703825997</v>
      </c>
      <c r="U87" s="88">
        <f>S87/T87</f>
        <v>0.87924393131943723</v>
      </c>
      <c r="V87" s="52">
        <f t="shared" si="83"/>
        <v>112.69270086555963</v>
      </c>
      <c r="W87" s="91">
        <f>BMZ!$AE$14</f>
        <v>83.698445884168294</v>
      </c>
      <c r="X87" s="92">
        <f>W87/C87</f>
        <v>85.568947477714687</v>
      </c>
      <c r="Y87" s="52">
        <f t="shared" si="84"/>
        <v>84.704125129643444</v>
      </c>
      <c r="Z87" s="52">
        <f t="shared" si="85"/>
        <v>82.852528192843266</v>
      </c>
      <c r="AA87" s="91">
        <f>BMZ!$AE$42</f>
        <v>105.93104302593177</v>
      </c>
      <c r="AB87" s="52">
        <f t="shared" si="62"/>
        <v>104.80421180497046</v>
      </c>
      <c r="AC87" s="91">
        <f>BMZ!$AE$15</f>
        <v>70.996988393623297</v>
      </c>
      <c r="AD87" s="92">
        <f>AC87/C87</f>
        <v>72.583636491140567</v>
      </c>
      <c r="AE87" s="52">
        <f t="shared" si="86"/>
        <v>70.943247437708678</v>
      </c>
      <c r="AF87" s="52">
        <f t="shared" si="87"/>
        <v>69.392457562466262</v>
      </c>
      <c r="AG87" s="91">
        <f>BMZ!$AE$16</f>
        <v>135.12596760623626</v>
      </c>
      <c r="AH87" s="92">
        <f>AG87/F87</f>
        <v>153.68427667559729</v>
      </c>
      <c r="AI87" s="52">
        <f t="shared" si="88"/>
        <v>149.17871807179827</v>
      </c>
      <c r="AJ87" s="52">
        <f t="shared" si="89"/>
        <v>131.16448254664189</v>
      </c>
      <c r="AK87" s="91">
        <f>BMZ!$AE$17</f>
        <v>63.963973134843933</v>
      </c>
      <c r="AL87" s="92">
        <f>AK87/C87</f>
        <v>65.393446674219589</v>
      </c>
      <c r="AM87" s="52">
        <f t="shared" si="90"/>
        <v>63.595952778578891</v>
      </c>
      <c r="AN87" s="52">
        <f t="shared" si="91"/>
        <v>62.205771707970143</v>
      </c>
      <c r="AP87" s="76">
        <f t="shared" si="92"/>
        <v>214.24704777503072</v>
      </c>
      <c r="AQ87" s="88"/>
      <c r="AR87" s="52">
        <f t="shared" si="63"/>
        <v>194.01287674085606</v>
      </c>
      <c r="AT87" s="52">
        <f t="shared" si="94"/>
        <v>197.8837838062361</v>
      </c>
      <c r="AU87" s="52"/>
      <c r="AV87" s="52">
        <f t="shared" si="110"/>
        <v>173.98811601816061</v>
      </c>
      <c r="AW87" s="52"/>
      <c r="AX87" s="92">
        <f>BMZ!$AE$18</f>
        <v>158.66065647895945</v>
      </c>
      <c r="AY87" s="88"/>
      <c r="AZ87" s="91">
        <f>BMZ!$AE$20</f>
        <v>107.85580690734739</v>
      </c>
      <c r="BA87" s="92">
        <f>AZ87/D87</f>
        <v>122.66881017363815</v>
      </c>
      <c r="BB87" s="52">
        <f t="shared" si="96"/>
        <v>124.61503209665997</v>
      </c>
      <c r="BC87" s="52">
        <f t="shared" si="97"/>
        <v>109.56701072216516</v>
      </c>
      <c r="BD87" s="91">
        <f>BMZ!$AE$21</f>
        <v>99.620404878675174</v>
      </c>
      <c r="BE87" s="92">
        <f>BD87/C87</f>
        <v>101.84673207157405</v>
      </c>
      <c r="BF87" s="52">
        <f t="shared" si="98"/>
        <v>101.92015159153509</v>
      </c>
      <c r="BG87" s="52">
        <f t="shared" si="99"/>
        <v>99.692219478473788</v>
      </c>
      <c r="BH87" s="91">
        <f>BMZ!$AE$22</f>
        <v>28.476576544275026</v>
      </c>
      <c r="BI87" s="92">
        <f>BH87/C87</f>
        <v>29.112974045353212</v>
      </c>
      <c r="BJ87" s="52">
        <f t="shared" si="100"/>
        <v>29.618147910825332</v>
      </c>
      <c r="BK87" s="52">
        <f t="shared" si="101"/>
        <v>28.970707519209903</v>
      </c>
      <c r="BL87" s="91">
        <f>BMZ!$AE$23</f>
        <v>90.463883973466551</v>
      </c>
      <c r="BM87" s="92">
        <f>BL87/E87</f>
        <v>99.89862733423746</v>
      </c>
      <c r="BN87" s="52">
        <f t="shared" si="102"/>
        <v>97.773686094029031</v>
      </c>
      <c r="BO87" s="52">
        <f t="shared" si="103"/>
        <v>85.96692014090668</v>
      </c>
      <c r="BP87" s="91">
        <f>BMZ!$AE$25</f>
        <v>71.213672280161575</v>
      </c>
      <c r="BQ87" s="92">
        <f>BP87/D87</f>
        <v>80.99421530643356</v>
      </c>
      <c r="BR87" s="52">
        <f t="shared" si="104"/>
        <v>81.376978978380038</v>
      </c>
      <c r="BS87" s="52">
        <f t="shared" si="105"/>
        <v>71.550214915850063</v>
      </c>
      <c r="BT87" s="91">
        <f>BMZ!$AE$26</f>
        <v>58.928099234360339</v>
      </c>
      <c r="BU87" s="52">
        <f t="shared" si="106"/>
        <v>62.163656094627342</v>
      </c>
      <c r="BV87" s="91">
        <f>BMZ!$AE$27</f>
        <v>94.475693603283688</v>
      </c>
      <c r="BW87" s="95">
        <f>BV87/C87</f>
        <v>96.587046252303054</v>
      </c>
      <c r="BX87" s="51">
        <f t="shared" si="107"/>
        <v>96.745530240306607</v>
      </c>
      <c r="BY87" s="51">
        <f t="shared" si="64"/>
        <v>94.630713197241846</v>
      </c>
      <c r="BZ87" s="97">
        <f>Hungary!E35</f>
        <v>134.28116171336779</v>
      </c>
      <c r="CA87" s="52">
        <f t="shared" si="65"/>
        <v>150.67257336344406</v>
      </c>
      <c r="CB87" s="52">
        <f t="shared" si="66"/>
        <v>136.44257742531346</v>
      </c>
      <c r="CD87" s="52">
        <f t="shared" si="67"/>
        <v>112.69270086555963</v>
      </c>
      <c r="CG87" s="52">
        <f t="shared" si="68"/>
        <v>93.550025344648219</v>
      </c>
      <c r="CI87" s="52">
        <f t="shared" si="69"/>
        <v>76.056931174510751</v>
      </c>
      <c r="CK87" s="52">
        <f t="shared" si="70"/>
        <v>76.056931174510751</v>
      </c>
      <c r="CN87" s="52">
        <f t="shared" si="71"/>
        <v>117.12767400874655</v>
      </c>
      <c r="CQ87" s="52">
        <f t="shared" si="72"/>
        <v>152.1138623490215</v>
      </c>
      <c r="CT87" s="51">
        <f t="shared" si="73"/>
        <v>97.352871903373767</v>
      </c>
    </row>
    <row r="88" spans="1:98">
      <c r="A88" s="50">
        <v>1906</v>
      </c>
      <c r="B88" s="90">
        <f t="shared" si="74"/>
        <v>0.90605423905765314</v>
      </c>
      <c r="C88" s="90">
        <f>M88</f>
        <v>0.9717651193833281</v>
      </c>
      <c r="D88" s="90">
        <f t="shared" si="57"/>
        <v>0.86750906203470834</v>
      </c>
      <c r="E88" s="100">
        <f t="shared" si="111"/>
        <v>0.90605423905765314</v>
      </c>
      <c r="F88" s="87">
        <f t="shared" si="112"/>
        <v>0.86750906203470834</v>
      </c>
      <c r="G88" s="74">
        <v>185</v>
      </c>
      <c r="H88" s="51">
        <f t="shared" si="76"/>
        <v>204.18203681979381</v>
      </c>
      <c r="I88" s="53">
        <f t="shared" si="77"/>
        <v>0.90605423905765314</v>
      </c>
      <c r="J88" s="91">
        <f>BMZ!$AF$46</f>
        <v>76.810630488992842</v>
      </c>
      <c r="K88" s="92"/>
      <c r="L88" s="52">
        <f t="shared" si="78"/>
        <v>79.042382729003549</v>
      </c>
      <c r="M88" s="88">
        <f>J88/L88</f>
        <v>0.9717651193833281</v>
      </c>
      <c r="N88" s="52">
        <f t="shared" si="79"/>
        <v>76.810630488992842</v>
      </c>
      <c r="O88" s="99">
        <f>BMZ!$AF$12</f>
        <v>89.941205027888785</v>
      </c>
      <c r="P88" s="92">
        <f>O88/C88</f>
        <v>92.554469422574584</v>
      </c>
      <c r="Q88" s="52">
        <f t="shared" si="80"/>
        <v>94.501174387240937</v>
      </c>
      <c r="R88" s="52">
        <f t="shared" si="81"/>
        <v>91.832945010281904</v>
      </c>
      <c r="S88" s="91">
        <f>BMZ!$AF$13</f>
        <v>113.53693943957791</v>
      </c>
      <c r="T88" s="52">
        <f t="shared" si="82"/>
        <v>130.87694919668215</v>
      </c>
      <c r="U88" s="88">
        <f>S88/T88</f>
        <v>0.86750906203470834</v>
      </c>
      <c r="V88" s="52">
        <f t="shared" si="83"/>
        <v>113.53693943957791</v>
      </c>
      <c r="W88" s="91">
        <f>BMZ!$AF$14</f>
        <v>82.593500612678866</v>
      </c>
      <c r="X88" s="92">
        <f>W88/C88</f>
        <v>84.993275602536372</v>
      </c>
      <c r="Y88" s="52">
        <f t="shared" si="84"/>
        <v>86.493070707505922</v>
      </c>
      <c r="Z88" s="52">
        <f t="shared" si="85"/>
        <v>84.050949181910127</v>
      </c>
      <c r="AA88" s="91">
        <f>BMZ!$AF$42</f>
        <v>109.41497745488009</v>
      </c>
      <c r="AB88" s="52">
        <f t="shared" si="62"/>
        <v>105.58935367880746</v>
      </c>
      <c r="AC88" s="91">
        <f>BMZ!$AF$15</f>
        <v>70.757826810685259</v>
      </c>
      <c r="AD88" s="92">
        <f>AC88/C88</f>
        <v>72.81371331334411</v>
      </c>
      <c r="AE88" s="52">
        <f t="shared" si="86"/>
        <v>72.015417320283717</v>
      </c>
      <c r="AF88" s="52">
        <f t="shared" si="87"/>
        <v>69.982070609685707</v>
      </c>
      <c r="AG88" s="91">
        <f>BMZ!$AF$16</f>
        <v>132.72506400253297</v>
      </c>
      <c r="AH88" s="92">
        <f>AG88/F88</f>
        <v>152.99559371890774</v>
      </c>
      <c r="AI88" s="52">
        <f t="shared" si="88"/>
        <v>151.10047869272452</v>
      </c>
      <c r="AJ88" s="52">
        <f t="shared" si="89"/>
        <v>131.08103454372088</v>
      </c>
      <c r="AK88" s="91">
        <f>BMZ!$AF$17</f>
        <v>63.230204710224115</v>
      </c>
      <c r="AL88" s="92">
        <f>AK88/C88</f>
        <v>65.06737425433559</v>
      </c>
      <c r="AM88" s="52">
        <f t="shared" si="90"/>
        <v>64.712205593499561</v>
      </c>
      <c r="AN88" s="52">
        <f t="shared" si="91"/>
        <v>62.885064194125576</v>
      </c>
      <c r="AP88" s="76">
        <f t="shared" si="92"/>
        <v>219.95649527258911</v>
      </c>
      <c r="AQ88" s="88"/>
      <c r="AR88" s="52">
        <f t="shared" si="63"/>
        <v>199.292514949994</v>
      </c>
      <c r="AT88" s="52">
        <f t="shared" si="94"/>
        <v>202.872947333989</v>
      </c>
      <c r="AU88" s="52"/>
      <c r="AV88" s="52">
        <f t="shared" si="110"/>
        <v>175.99412025392559</v>
      </c>
      <c r="AW88" s="52"/>
      <c r="AX88" s="92">
        <f>BMZ!$AF$18</f>
        <v>162.29105963422771</v>
      </c>
      <c r="AY88" s="88"/>
      <c r="AZ88" s="91">
        <f>BMZ!$AF$20</f>
        <v>112.53744508070589</v>
      </c>
      <c r="BA88" s="92">
        <f>AZ88/D88</f>
        <v>129.72480635159448</v>
      </c>
      <c r="BB88" s="52">
        <f t="shared" si="96"/>
        <v>126.86572477561768</v>
      </c>
      <c r="BC88" s="52">
        <f t="shared" si="97"/>
        <v>110.05716590444955</v>
      </c>
      <c r="BF88" s="52">
        <f t="shared" si="98"/>
        <v>104.42714791877768</v>
      </c>
      <c r="BG88" s="52">
        <f t="shared" si="99"/>
        <v>101.47865986415145</v>
      </c>
      <c r="BH88" s="91">
        <f>BMZ!$AF$22</f>
        <v>30.852531358297718</v>
      </c>
      <c r="BI88" s="92">
        <f>BH88/C88</f>
        <v>31.748959437725453</v>
      </c>
      <c r="BJ88" s="52">
        <f t="shared" si="100"/>
        <v>29.844103378125411</v>
      </c>
      <c r="BK88" s="52">
        <f t="shared" si="101"/>
        <v>29.001458682132427</v>
      </c>
      <c r="BL88" s="91">
        <f>BMZ!$AF$23</f>
        <v>88.757169716698911</v>
      </c>
      <c r="BM88" s="92">
        <f>BL88/E88</f>
        <v>97.960106460084901</v>
      </c>
      <c r="BN88" s="52">
        <f t="shared" si="102"/>
        <v>99.310914806178815</v>
      </c>
      <c r="BO88" s="52">
        <f t="shared" si="103"/>
        <v>86.153118553317015</v>
      </c>
      <c r="BR88" s="52">
        <f t="shared" si="104"/>
        <v>82.929630217005851</v>
      </c>
      <c r="BS88" s="52">
        <f t="shared" si="105"/>
        <v>71.942205724439958</v>
      </c>
      <c r="BT88" s="91">
        <f>BMZ!$AF$26</f>
        <v>57.939111293105597</v>
      </c>
      <c r="BU88" s="52">
        <f t="shared" si="106"/>
        <v>62.729473938751028</v>
      </c>
      <c r="BV88" s="91">
        <f>BMZ!$AF$27</f>
        <v>93.978942692208989</v>
      </c>
      <c r="BW88" s="95">
        <f>BV88/C88</f>
        <v>96.709524573023401</v>
      </c>
      <c r="BX88" s="51">
        <f t="shared" si="107"/>
        <v>99.881464887229555</v>
      </c>
      <c r="BY88" s="51">
        <f t="shared" si="64"/>
        <v>97.061323650320318</v>
      </c>
      <c r="BZ88" s="97">
        <f>Hungary!E36</f>
        <v>134.65069843902623</v>
      </c>
      <c r="CA88" s="52">
        <f t="shared" si="65"/>
        <v>152.79682445216557</v>
      </c>
      <c r="CB88" s="52">
        <f t="shared" si="66"/>
        <v>138.44221050943267</v>
      </c>
      <c r="CD88" s="52">
        <f t="shared" si="67"/>
        <v>113.53693943957791</v>
      </c>
      <c r="CG88" s="52">
        <f t="shared" si="68"/>
        <v>94.477075501461201</v>
      </c>
      <c r="CI88" s="52">
        <f t="shared" si="69"/>
        <v>76.810630488992842</v>
      </c>
      <c r="CK88" s="52">
        <f t="shared" si="70"/>
        <v>76.810630488992842</v>
      </c>
      <c r="CN88" s="52">
        <f t="shared" si="71"/>
        <v>118.28837095304898</v>
      </c>
      <c r="CQ88" s="52">
        <f t="shared" si="72"/>
        <v>153.62126097798568</v>
      </c>
      <c r="CT88" s="51">
        <f t="shared" si="73"/>
        <v>98.317607025910846</v>
      </c>
    </row>
    <row r="89" spans="1:98">
      <c r="A89" s="50">
        <v>1907</v>
      </c>
      <c r="B89" s="53">
        <f t="shared" si="74"/>
        <v>0.9207759824618269</v>
      </c>
      <c r="C89" s="87">
        <f>D89+0.1</f>
        <v>0.98077598246182685</v>
      </c>
      <c r="D89" s="87">
        <f>I89-0.04</f>
        <v>0.88077598246182687</v>
      </c>
      <c r="E89" s="87">
        <f t="shared" si="111"/>
        <v>0.9207759824618269</v>
      </c>
      <c r="F89" s="87">
        <f t="shared" si="112"/>
        <v>0.88077598246182687</v>
      </c>
      <c r="G89" s="74">
        <v>191</v>
      </c>
      <c r="H89" s="51">
        <f t="shared" si="76"/>
        <v>207.43373376153238</v>
      </c>
      <c r="I89" s="53">
        <f t="shared" si="77"/>
        <v>0.9207759824618269</v>
      </c>
      <c r="L89" s="52">
        <f t="shared" si="78"/>
        <v>80.349365773004706</v>
      </c>
      <c r="N89" s="52">
        <f t="shared" si="79"/>
        <v>78.804728156203367</v>
      </c>
      <c r="Q89" s="52">
        <f t="shared" si="80"/>
        <v>97.116594497328478</v>
      </c>
      <c r="R89" s="52">
        <f t="shared" si="81"/>
        <v>95.24962338146419</v>
      </c>
      <c r="T89" s="52">
        <f t="shared" si="82"/>
        <v>133.64106179628914</v>
      </c>
      <c r="V89" s="52">
        <f t="shared" si="83"/>
        <v>117.70783750086828</v>
      </c>
      <c r="Y89" s="52">
        <f t="shared" si="84"/>
        <v>88.319798698865426</v>
      </c>
      <c r="Z89" s="52">
        <f t="shared" si="85"/>
        <v>86.621937339710513</v>
      </c>
      <c r="AB89" s="52">
        <f t="shared" si="62"/>
        <v>109.4682888758075</v>
      </c>
      <c r="AE89" s="52">
        <f t="shared" si="86"/>
        <v>73.103790975573133</v>
      </c>
      <c r="AF89" s="52">
        <f t="shared" si="87"/>
        <v>71.698442415751771</v>
      </c>
      <c r="AI89" s="52">
        <f t="shared" si="88"/>
        <v>153.04699595408769</v>
      </c>
      <c r="AJ89" s="52">
        <f t="shared" si="89"/>
        <v>134.80011822429282</v>
      </c>
      <c r="AM89" s="52">
        <f t="shared" si="90"/>
        <v>65.848051170103616</v>
      </c>
      <c r="AN89" s="52">
        <f t="shared" si="91"/>
        <v>64.582187079555027</v>
      </c>
      <c r="AP89" s="76">
        <f t="shared" si="92"/>
        <v>225.81809324813963</v>
      </c>
      <c r="AQ89" s="88"/>
      <c r="AR89" s="52">
        <f t="shared" si="63"/>
        <v>207.92787666821221</v>
      </c>
      <c r="AS89" s="52"/>
      <c r="AT89" s="52">
        <f t="shared" si="94"/>
        <v>207.98790061685924</v>
      </c>
      <c r="AU89" s="52"/>
      <c r="AV89" s="52">
        <f t="shared" si="110"/>
        <v>183.19074750598699</v>
      </c>
      <c r="AW89" s="52"/>
      <c r="AY89" s="88"/>
      <c r="BB89" s="52">
        <f t="shared" si="96"/>
        <v>129.15706758682575</v>
      </c>
      <c r="BC89" s="52">
        <f t="shared" si="97"/>
        <v>113.75844309567502</v>
      </c>
      <c r="BF89" s="52">
        <f t="shared" si="98"/>
        <v>106.99581046694581</v>
      </c>
      <c r="BG89" s="52">
        <f t="shared" si="99"/>
        <v>104.9389211300182</v>
      </c>
      <c r="BJ89" s="52">
        <f t="shared" si="100"/>
        <v>30.071782649133826</v>
      </c>
      <c r="BK89" s="52">
        <f t="shared" si="101"/>
        <v>29.493682172082746</v>
      </c>
      <c r="BN89" s="52">
        <f t="shared" si="102"/>
        <v>100.87231231269301</v>
      </c>
      <c r="BO89" s="52">
        <f t="shared" si="103"/>
        <v>88.845909980408422</v>
      </c>
      <c r="BR89" s="52">
        <f t="shared" si="104"/>
        <v>84.511905630663364</v>
      </c>
      <c r="BS89" s="52">
        <f t="shared" si="105"/>
        <v>74.436056711568725</v>
      </c>
      <c r="BU89" s="52">
        <f t="shared" si="106"/>
        <v>64.306541787590518</v>
      </c>
      <c r="BX89" s="51">
        <f t="shared" si="107"/>
        <v>103.11904853111754</v>
      </c>
      <c r="BY89" s="51">
        <f t="shared" si="64"/>
        <v>101.13668613363561</v>
      </c>
      <c r="BZ89" s="97"/>
      <c r="CA89" s="52">
        <f t="shared" si="65"/>
        <v>154.95102420763644</v>
      </c>
      <c r="CB89" s="52">
        <f t="shared" si="66"/>
        <v>142.67518154825277</v>
      </c>
      <c r="CD89" s="52">
        <f t="shared" si="67"/>
        <v>117.70783750086828</v>
      </c>
      <c r="CG89" s="52">
        <f t="shared" si="68"/>
        <v>96.929815632130143</v>
      </c>
      <c r="CI89" s="52">
        <f t="shared" si="69"/>
        <v>78.804728156203367</v>
      </c>
      <c r="CK89" s="52">
        <f t="shared" si="70"/>
        <v>78.804728156203367</v>
      </c>
      <c r="CN89" s="52">
        <f t="shared" si="71"/>
        <v>121.35928136055318</v>
      </c>
      <c r="CQ89" s="52">
        <f t="shared" si="72"/>
        <v>157.60945631240673</v>
      </c>
      <c r="CT89" s="51">
        <f t="shared" si="73"/>
        <v>100.87005203994032</v>
      </c>
    </row>
    <row r="90" spans="1:98">
      <c r="A90" s="50">
        <v>1908</v>
      </c>
      <c r="B90" s="53">
        <f t="shared" si="74"/>
        <v>0.90634205027585246</v>
      </c>
      <c r="C90" s="87">
        <f t="shared" ref="C90:C96" si="113">D90+0.1</f>
        <v>0.96469975341026082</v>
      </c>
      <c r="D90" s="53">
        <f t="shared" si="57"/>
        <v>0.86469975341026084</v>
      </c>
      <c r="E90" s="87">
        <f t="shared" si="111"/>
        <v>0.90634205027585246</v>
      </c>
      <c r="F90" s="87">
        <f t="shared" si="112"/>
        <v>0.86469975341026084</v>
      </c>
      <c r="G90" s="74">
        <v>191</v>
      </c>
      <c r="H90" s="51">
        <f t="shared" si="76"/>
        <v>210.73721553785089</v>
      </c>
      <c r="I90" s="53">
        <f t="shared" si="77"/>
        <v>0.90634205027585246</v>
      </c>
      <c r="K90" s="70">
        <v>63</v>
      </c>
      <c r="L90" s="52">
        <f t="shared" si="78"/>
        <v>81.677960066797795</v>
      </c>
      <c r="M90" s="88"/>
      <c r="N90" s="52">
        <f t="shared" si="79"/>
        <v>78.794707935492966</v>
      </c>
      <c r="Q90" s="52">
        <f t="shared" si="80"/>
        <v>99.804399129583189</v>
      </c>
      <c r="R90" s="52">
        <f t="shared" si="81"/>
        <v>96.281279229568156</v>
      </c>
      <c r="S90" s="74">
        <v>118</v>
      </c>
      <c r="T90" s="52">
        <f t="shared" si="82"/>
        <v>136.46355227305628</v>
      </c>
      <c r="U90" s="88">
        <f>S90/T90</f>
        <v>0.86469975341026084</v>
      </c>
      <c r="V90" s="52">
        <f t="shared" si="83"/>
        <v>118</v>
      </c>
      <c r="Y90" s="52">
        <f t="shared" si="84"/>
        <v>90.185107065821725</v>
      </c>
      <c r="Z90" s="52">
        <f t="shared" si="85"/>
        <v>87.001550547676189</v>
      </c>
      <c r="AB90" s="52">
        <f t="shared" si="62"/>
        <v>109.74000000000001</v>
      </c>
      <c r="AE90" s="52">
        <f t="shared" si="86"/>
        <v>74.208613292240983</v>
      </c>
      <c r="AF90" s="52">
        <f t="shared" si="87"/>
        <v>71.589030943942277</v>
      </c>
      <c r="AI90" s="52">
        <f t="shared" si="88"/>
        <v>155.01858877763019</v>
      </c>
      <c r="AJ90" s="52">
        <f t="shared" si="89"/>
        <v>134.04453549002346</v>
      </c>
      <c r="AM90" s="52">
        <f t="shared" si="90"/>
        <v>67.003833405674214</v>
      </c>
      <c r="AN90" s="52">
        <f t="shared" si="91"/>
        <v>64.638581563996112</v>
      </c>
      <c r="AP90" s="76">
        <f t="shared" si="92"/>
        <v>231.83589634409088</v>
      </c>
      <c r="AQ90" s="88"/>
      <c r="AR90" s="52">
        <f t="shared" si="63"/>
        <v>210.12262162004333</v>
      </c>
      <c r="AS90" s="52"/>
      <c r="AT90" s="52">
        <f t="shared" si="94"/>
        <v>213.23181514088924</v>
      </c>
      <c r="AU90" s="52"/>
      <c r="AV90" s="52">
        <f t="shared" si="110"/>
        <v>184.38149797154924</v>
      </c>
      <c r="AW90" s="52"/>
      <c r="AY90" s="88"/>
      <c r="BB90" s="52">
        <f t="shared" si="96"/>
        <v>131.48979471903746</v>
      </c>
      <c r="BC90" s="52">
        <f t="shared" si="97"/>
        <v>113.69919306951751</v>
      </c>
      <c r="BF90" s="52">
        <f t="shared" si="98"/>
        <v>109.62765608022544</v>
      </c>
      <c r="BG90" s="52">
        <f t="shared" si="99"/>
        <v>105.75777278753836</v>
      </c>
      <c r="BJ90" s="52">
        <f t="shared" si="100"/>
        <v>30.301198874668572</v>
      </c>
      <c r="BK90" s="52">
        <f t="shared" si="101"/>
        <v>29.231559082428042</v>
      </c>
      <c r="BN90" s="52">
        <f t="shared" si="102"/>
        <v>102.45825860297491</v>
      </c>
      <c r="BO90" s="52">
        <f t="shared" si="103"/>
        <v>88.59563094883714</v>
      </c>
      <c r="BR90" s="52">
        <f t="shared" si="104"/>
        <v>86.124370440778023</v>
      </c>
      <c r="BS90" s="52">
        <f t="shared" si="105"/>
        <v>74.471721882754707</v>
      </c>
      <c r="BU90" s="52">
        <f t="shared" si="106"/>
        <v>64.246946925937507</v>
      </c>
      <c r="BX90" s="51">
        <f t="shared" si="107"/>
        <v>106.46157604885637</v>
      </c>
      <c r="BY90" s="51">
        <f t="shared" si="64"/>
        <v>102.70345616199947</v>
      </c>
      <c r="BZ90" s="97"/>
      <c r="CA90" s="52">
        <f t="shared" si="65"/>
        <v>157.13559485990515</v>
      </c>
      <c r="CB90" s="52">
        <f t="shared" si="66"/>
        <v>142.41859721664215</v>
      </c>
      <c r="CD90" s="52">
        <f t="shared" si="67"/>
        <v>118</v>
      </c>
      <c r="CG90" s="52">
        <f t="shared" si="68"/>
        <v>96.917490760656349</v>
      </c>
      <c r="CI90" s="52">
        <f t="shared" si="69"/>
        <v>78.794707935492966</v>
      </c>
      <c r="CK90" s="52">
        <f t="shared" si="70"/>
        <v>78.794707935492966</v>
      </c>
      <c r="CN90" s="52">
        <f t="shared" si="71"/>
        <v>121.34385022065916</v>
      </c>
      <c r="CQ90" s="52">
        <f t="shared" si="72"/>
        <v>157.58941587098593</v>
      </c>
      <c r="CT90" s="51">
        <f t="shared" si="73"/>
        <v>100.857226157431</v>
      </c>
    </row>
    <row r="91" spans="1:98">
      <c r="A91" s="50">
        <v>1909</v>
      </c>
      <c r="B91" s="53">
        <f t="shared" si="74"/>
        <v>0.90614696394293759</v>
      </c>
      <c r="C91" s="87">
        <f t="shared" si="113"/>
        <v>0.96614696394293753</v>
      </c>
      <c r="D91" s="87">
        <f t="shared" ref="D91:D96" si="114">I91-0.04</f>
        <v>0.86614696394293755</v>
      </c>
      <c r="E91" s="87">
        <f t="shared" si="111"/>
        <v>0.90614696394293759</v>
      </c>
      <c r="F91" s="87">
        <f t="shared" si="112"/>
        <v>0.86614696394293755</v>
      </c>
      <c r="G91" s="74">
        <v>194</v>
      </c>
      <c r="H91" s="51">
        <f t="shared" si="76"/>
        <v>214.09330684709624</v>
      </c>
      <c r="I91" s="53">
        <f t="shared" si="77"/>
        <v>0.90614696394293759</v>
      </c>
      <c r="L91" s="52">
        <f t="shared" si="78"/>
        <v>83.02852295711331</v>
      </c>
      <c r="N91" s="52">
        <f t="shared" si="79"/>
        <v>80.21775537568152</v>
      </c>
      <c r="Q91" s="52">
        <f t="shared" si="80"/>
        <v>102.56659160233576</v>
      </c>
      <c r="R91" s="52">
        <f t="shared" si="81"/>
        <v>99.094401078571892</v>
      </c>
      <c r="T91" s="52">
        <f t="shared" si="82"/>
        <v>139.34565356392784</v>
      </c>
      <c r="V91" s="52">
        <f t="shared" si="83"/>
        <v>120.69381477304047</v>
      </c>
      <c r="Y91" s="52">
        <f t="shared" si="84"/>
        <v>92.089810623381922</v>
      </c>
      <c r="Z91" s="52">
        <f t="shared" si="85"/>
        <v>88.972290943860514</v>
      </c>
      <c r="AB91" s="52">
        <f t="shared" si="62"/>
        <v>112.24524773892765</v>
      </c>
      <c r="AE91" s="52">
        <f t="shared" si="86"/>
        <v>75.330132859969524</v>
      </c>
      <c r="AF91" s="52">
        <f t="shared" si="87"/>
        <v>72.779979156077673</v>
      </c>
      <c r="AI91" s="52">
        <f t="shared" si="88"/>
        <v>157.01558019353058</v>
      </c>
      <c r="AJ91" s="52">
        <f t="shared" si="89"/>
        <v>135.99856807636536</v>
      </c>
      <c r="AM91" s="52">
        <f t="shared" si="90"/>
        <v>68.179902233669708</v>
      </c>
      <c r="AN91" s="52">
        <f t="shared" si="91"/>
        <v>65.871805544986287</v>
      </c>
      <c r="AP91" s="76">
        <f t="shared" si="92"/>
        <v>238.01406725459918</v>
      </c>
      <c r="AQ91" s="88"/>
      <c r="AR91" s="52">
        <f t="shared" si="63"/>
        <v>215.67572441846522</v>
      </c>
      <c r="AS91" s="52"/>
      <c r="AT91" s="52">
        <f t="shared" si="94"/>
        <v>218.6079423535121</v>
      </c>
      <c r="AU91" s="52"/>
      <c r="AV91" s="52">
        <f t="shared" si="110"/>
        <v>189.34660556330721</v>
      </c>
      <c r="AW91" s="52"/>
      <c r="AY91" s="88"/>
      <c r="BB91" s="52">
        <f t="shared" si="96"/>
        <v>133.86465362131048</v>
      </c>
      <c r="BC91" s="52">
        <f t="shared" si="97"/>
        <v>115.94646331337104</v>
      </c>
      <c r="BF91" s="52">
        <f t="shared" si="98"/>
        <v>112.32423891360659</v>
      </c>
      <c r="BG91" s="52">
        <f t="shared" si="99"/>
        <v>108.52172240358217</v>
      </c>
      <c r="BJ91" s="52">
        <f t="shared" si="100"/>
        <v>30.532365305874617</v>
      </c>
      <c r="BK91" s="52">
        <f t="shared" si="101"/>
        <v>29.498752042267441</v>
      </c>
      <c r="BN91" s="52">
        <f t="shared" si="102"/>
        <v>104.06913964074096</v>
      </c>
      <c r="BO91" s="52">
        <f t="shared" si="103"/>
        <v>90.139169339981393</v>
      </c>
      <c r="BR91" s="52">
        <f t="shared" si="104"/>
        <v>87.767600653050565</v>
      </c>
      <c r="BS91" s="52">
        <f t="shared" si="105"/>
        <v>76.019640838195926</v>
      </c>
      <c r="BU91" s="52">
        <f t="shared" si="106"/>
        <v>65.354954147636064</v>
      </c>
      <c r="BX91" s="51">
        <f t="shared" si="107"/>
        <v>109.91244911832391</v>
      </c>
      <c r="BY91" s="51">
        <f t="shared" si="64"/>
        <v>106.19157901520124</v>
      </c>
      <c r="BZ91" s="97"/>
      <c r="CA91" s="52">
        <f t="shared" si="65"/>
        <v>159.35096459181307</v>
      </c>
      <c r="CB91" s="52">
        <f t="shared" si="66"/>
        <v>144.39539276624996</v>
      </c>
      <c r="CD91" s="52">
        <f t="shared" si="67"/>
        <v>120.69381477304047</v>
      </c>
      <c r="CG91" s="52">
        <f t="shared" si="68"/>
        <v>98.667839112088274</v>
      </c>
      <c r="CI91" s="52">
        <f t="shared" si="69"/>
        <v>80.21775537568152</v>
      </c>
      <c r="CK91" s="52">
        <f t="shared" si="70"/>
        <v>80.21775537568152</v>
      </c>
      <c r="CN91" s="52">
        <f t="shared" si="71"/>
        <v>123.53534327854955</v>
      </c>
      <c r="CQ91" s="52">
        <f t="shared" si="72"/>
        <v>160.43551075136304</v>
      </c>
      <c r="CT91" s="51">
        <f t="shared" si="73"/>
        <v>102.67872688087235</v>
      </c>
    </row>
    <row r="92" spans="1:98">
      <c r="A92" s="50">
        <v>1910</v>
      </c>
      <c r="B92" s="53">
        <f t="shared" si="74"/>
        <v>0.93791876382597483</v>
      </c>
      <c r="C92" s="87">
        <f t="shared" si="113"/>
        <v>0.99791876382597478</v>
      </c>
      <c r="D92" s="87">
        <f t="shared" si="114"/>
        <v>0.8979187638259748</v>
      </c>
      <c r="E92" s="87">
        <f t="shared" si="111"/>
        <v>0.93791876382597483</v>
      </c>
      <c r="F92" s="87">
        <f t="shared" si="112"/>
        <v>0.8979187638259748</v>
      </c>
      <c r="G92" s="74">
        <v>204</v>
      </c>
      <c r="H92" s="51">
        <f t="shared" si="76"/>
        <v>217.50284552133235</v>
      </c>
      <c r="I92" s="53">
        <f t="shared" si="77"/>
        <v>0.93791876382597483</v>
      </c>
      <c r="L92" s="52">
        <f t="shared" si="78"/>
        <v>84.40141769948788</v>
      </c>
      <c r="N92" s="52">
        <f t="shared" si="79"/>
        <v>84.225758415832686</v>
      </c>
      <c r="Q92" s="52">
        <f t="shared" si="80"/>
        <v>105.40523067787412</v>
      </c>
      <c r="R92" s="52">
        <f t="shared" si="81"/>
        <v>105.18585749885585</v>
      </c>
      <c r="T92" s="52">
        <f t="shared" si="82"/>
        <v>142.28862464539529</v>
      </c>
      <c r="V92" s="52">
        <f t="shared" si="83"/>
        <v>127.76362594809147</v>
      </c>
      <c r="Y92" s="52">
        <f t="shared" si="84"/>
        <v>94.034741395392643</v>
      </c>
      <c r="Z92" s="52">
        <f t="shared" si="85"/>
        <v>93.839032889985447</v>
      </c>
      <c r="AB92" s="52">
        <f t="shared" si="62"/>
        <v>118.82017213172507</v>
      </c>
      <c r="AE92" s="52">
        <f t="shared" si="86"/>
        <v>76.468602025392926</v>
      </c>
      <c r="AF92" s="52">
        <f t="shared" si="87"/>
        <v>76.309452804680546</v>
      </c>
      <c r="AI92" s="52">
        <f t="shared" si="88"/>
        <v>159.03829739332974</v>
      </c>
      <c r="AJ92" s="52">
        <f t="shared" si="89"/>
        <v>142.80347139640639</v>
      </c>
      <c r="AM92" s="52">
        <f t="shared" si="90"/>
        <v>69.376613729672087</v>
      </c>
      <c r="AN92" s="52">
        <f t="shared" si="91"/>
        <v>69.232224611546513</v>
      </c>
      <c r="AP92" s="76">
        <f t="shared" si="92"/>
        <v>244.35687960502844</v>
      </c>
      <c r="AQ92" s="88"/>
      <c r="AR92" s="52">
        <f t="shared" si="63"/>
        <v>229.18690245152084</v>
      </c>
      <c r="AS92" s="52"/>
      <c r="AT92" s="52">
        <f t="shared" si="94"/>
        <v>224.11961567958519</v>
      </c>
      <c r="AU92" s="52"/>
      <c r="AV92" s="52">
        <f t="shared" si="110"/>
        <v>201.24120826016571</v>
      </c>
      <c r="AW92" s="52"/>
      <c r="AY92" s="88"/>
      <c r="BB92" s="52">
        <f t="shared" si="96"/>
        <v>136.28240524250327</v>
      </c>
      <c r="BC92" s="52">
        <f t="shared" si="97"/>
        <v>122.37052884657909</v>
      </c>
      <c r="BF92" s="52">
        <f t="shared" si="98"/>
        <v>115.08715135064145</v>
      </c>
      <c r="BG92" s="52">
        <f t="shared" si="99"/>
        <v>114.84762780808498</v>
      </c>
      <c r="BJ92" s="52">
        <f t="shared" si="100"/>
        <v>30.765295294989301</v>
      </c>
      <c r="BK92" s="52">
        <f t="shared" si="101"/>
        <v>30.7012654495168</v>
      </c>
      <c r="BN92" s="52">
        <f t="shared" si="102"/>
        <v>105.70534745795079</v>
      </c>
      <c r="BO92" s="52">
        <f t="shared" si="103"/>
        <v>94.914814919238324</v>
      </c>
      <c r="BR92" s="52">
        <f t="shared" si="104"/>
        <v>89.442183263218212</v>
      </c>
      <c r="BS92" s="52">
        <f t="shared" si="105"/>
        <v>80.311814629605195</v>
      </c>
      <c r="BU92" s="52">
        <f t="shared" si="106"/>
        <v>68.565477282271701</v>
      </c>
      <c r="BX92" s="51">
        <f t="shared" si="107"/>
        <v>113.47517968026476</v>
      </c>
      <c r="BY92" s="51">
        <f t="shared" si="64"/>
        <v>113.23901103146018</v>
      </c>
      <c r="BZ92" s="97"/>
      <c r="CA92" s="52">
        <f t="shared" si="65"/>
        <v>161.59756762291991</v>
      </c>
      <c r="CB92" s="52">
        <f t="shared" si="66"/>
        <v>151.56539086217342</v>
      </c>
      <c r="CD92" s="52">
        <f t="shared" si="67"/>
        <v>127.76362594809147</v>
      </c>
      <c r="CG92" s="52">
        <f t="shared" si="68"/>
        <v>103.5976828514742</v>
      </c>
      <c r="CI92" s="52">
        <f t="shared" si="69"/>
        <v>84.225758415832686</v>
      </c>
      <c r="CK92" s="52">
        <f t="shared" si="70"/>
        <v>84.225758415832686</v>
      </c>
      <c r="CN92" s="52">
        <f t="shared" si="71"/>
        <v>129.70766796038234</v>
      </c>
      <c r="CQ92" s="52">
        <f t="shared" si="72"/>
        <v>168.45151683166537</v>
      </c>
      <c r="CT92" s="51">
        <f t="shared" si="73"/>
        <v>107.80897077226584</v>
      </c>
    </row>
    <row r="93" spans="1:98">
      <c r="A93" s="50">
        <v>1911</v>
      </c>
      <c r="B93" s="53">
        <f t="shared" si="74"/>
        <v>0.94131838078493391</v>
      </c>
      <c r="C93" s="87">
        <f t="shared" si="113"/>
        <v>1.001318380784934</v>
      </c>
      <c r="D93" s="87">
        <f t="shared" si="114"/>
        <v>0.90131838078493387</v>
      </c>
      <c r="E93" s="87">
        <f t="shared" si="111"/>
        <v>0.94131838078493391</v>
      </c>
      <c r="F93" s="87">
        <f t="shared" si="112"/>
        <v>0.90131838078493387</v>
      </c>
      <c r="G93" s="74">
        <v>208</v>
      </c>
      <c r="H93" s="51">
        <f t="shared" si="76"/>
        <v>220.966682735501</v>
      </c>
      <c r="I93" s="53">
        <f t="shared" si="77"/>
        <v>0.94131838078493391</v>
      </c>
      <c r="L93" s="52">
        <f t="shared" si="78"/>
        <v>85.797013555967723</v>
      </c>
      <c r="N93" s="52">
        <f t="shared" si="79"/>
        <v>85.910126690044635</v>
      </c>
      <c r="Q93" s="52">
        <f t="shared" si="80"/>
        <v>108.3224320969133</v>
      </c>
      <c r="R93" s="52">
        <f t="shared" si="81"/>
        <v>108.46524230996718</v>
      </c>
      <c r="T93" s="52">
        <f t="shared" si="82"/>
        <v>145.29375108345147</v>
      </c>
      <c r="V93" s="52">
        <f t="shared" si="83"/>
        <v>130.95592846470572</v>
      </c>
      <c r="Y93" s="52">
        <f t="shared" si="84"/>
        <v>96.020748977989754</v>
      </c>
      <c r="Z93" s="52">
        <f t="shared" si="85"/>
        <v>96.147340888397309</v>
      </c>
      <c r="AB93" s="52">
        <f t="shared" si="62"/>
        <v>121.78901347217632</v>
      </c>
      <c r="AE93" s="52">
        <f t="shared" si="86"/>
        <v>77.6242769488764</v>
      </c>
      <c r="AF93" s="52">
        <f t="shared" si="87"/>
        <v>77.726615304050185</v>
      </c>
      <c r="AI93" s="52">
        <f t="shared" si="88"/>
        <v>161.08707178353842</v>
      </c>
      <c r="AJ93" s="52">
        <f t="shared" si="89"/>
        <v>145.19073870532526</v>
      </c>
      <c r="AM93" s="52">
        <f t="shared" si="90"/>
        <v>70.594330219195228</v>
      </c>
      <c r="AN93" s="52">
        <f t="shared" si="91"/>
        <v>70.687400427681496</v>
      </c>
      <c r="AP93" s="76">
        <f t="shared" si="92"/>
        <v>250.86872090814441</v>
      </c>
      <c r="AQ93" s="88"/>
      <c r="AR93" s="52">
        <f t="shared" si="63"/>
        <v>236.147338154842</v>
      </c>
      <c r="AS93" s="52"/>
      <c r="AT93" s="52">
        <f t="shared" si="94"/>
        <v>229.77025258825421</v>
      </c>
      <c r="AU93" s="52"/>
      <c r="AV93" s="52">
        <f t="shared" si="110"/>
        <v>207.09615201539054</v>
      </c>
      <c r="AW93" s="52"/>
      <c r="AY93" s="88"/>
      <c r="BB93" s="52">
        <f t="shared" si="96"/>
        <v>138.74382427509741</v>
      </c>
      <c r="BC93" s="52">
        <f t="shared" si="97"/>
        <v>125.05235903954019</v>
      </c>
      <c r="BF93" s="52">
        <f t="shared" si="98"/>
        <v>117.91802494377721</v>
      </c>
      <c r="BG93" s="52">
        <f t="shared" si="99"/>
        <v>118.07348580206045</v>
      </c>
      <c r="BJ93" s="52">
        <f t="shared" si="100"/>
        <v>31.000002296113543</v>
      </c>
      <c r="BK93" s="52">
        <f t="shared" si="101"/>
        <v>31.040872103473646</v>
      </c>
      <c r="BN93" s="52">
        <f t="shared" si="102"/>
        <v>107.36728025021415</v>
      </c>
      <c r="BO93" s="52">
        <f t="shared" si="103"/>
        <v>96.772103184405225</v>
      </c>
      <c r="BR93" s="52">
        <f t="shared" si="104"/>
        <v>91.148716466741647</v>
      </c>
      <c r="BS93" s="52">
        <f t="shared" si="105"/>
        <v>82.154013536428621</v>
      </c>
      <c r="BU93" s="52">
        <f t="shared" si="106"/>
        <v>69.880740286127335</v>
      </c>
      <c r="BX93" s="51">
        <f t="shared" si="107"/>
        <v>117.15339351237928</v>
      </c>
      <c r="BY93" s="51">
        <f t="shared" si="64"/>
        <v>117.30784629527581</v>
      </c>
      <c r="BZ93" s="97">
        <f>Hungary!E41</f>
        <v>177.0796514111764</v>
      </c>
      <c r="CA93" s="52">
        <f t="shared" si="65"/>
        <v>163.87584429461188</v>
      </c>
      <c r="CB93" s="52">
        <f t="shared" si="66"/>
        <v>154.25934440116799</v>
      </c>
      <c r="CD93" s="52">
        <f t="shared" si="67"/>
        <v>130.95592846470572</v>
      </c>
      <c r="CG93" s="52">
        <f t="shared" si="68"/>
        <v>105.66945582875491</v>
      </c>
      <c r="CI93" s="52">
        <f t="shared" si="69"/>
        <v>85.910126690044635</v>
      </c>
      <c r="CK93" s="52">
        <f t="shared" si="70"/>
        <v>85.910126690044635</v>
      </c>
      <c r="CN93" s="52">
        <f t="shared" si="71"/>
        <v>132.30159510266873</v>
      </c>
      <c r="CQ93" s="52">
        <f t="shared" si="72"/>
        <v>171.82025338008927</v>
      </c>
      <c r="CT93" s="51">
        <f t="shared" si="73"/>
        <v>109.96496216325714</v>
      </c>
    </row>
    <row r="94" spans="1:98">
      <c r="A94" s="50">
        <v>1912</v>
      </c>
      <c r="B94" s="53">
        <f t="shared" si="74"/>
        <v>0.96219944587022754</v>
      </c>
      <c r="C94" s="87">
        <f t="shared" si="113"/>
        <v>1.0221994458702275</v>
      </c>
      <c r="D94" s="87">
        <f t="shared" si="114"/>
        <v>0.92219944587022751</v>
      </c>
      <c r="E94" s="87">
        <f t="shared" si="111"/>
        <v>0.96219944587022754</v>
      </c>
      <c r="F94" s="87">
        <f t="shared" si="112"/>
        <v>0.92219944587022751</v>
      </c>
      <c r="G94" s="74">
        <v>216</v>
      </c>
      <c r="H94" s="51">
        <f t="shared" si="76"/>
        <v>224.48568321991328</v>
      </c>
      <c r="I94" s="53">
        <f t="shared" si="77"/>
        <v>0.96219944587022754</v>
      </c>
      <c r="L94" s="52">
        <f t="shared" si="78"/>
        <v>87.21568589442748</v>
      </c>
      <c r="N94" s="52">
        <f t="shared" si="79"/>
        <v>89.151825792475591</v>
      </c>
      <c r="Q94" s="52">
        <f t="shared" si="80"/>
        <v>111.32037015553405</v>
      </c>
      <c r="R94" s="52">
        <f t="shared" si="81"/>
        <v>113.79162068705551</v>
      </c>
      <c r="T94" s="52">
        <f t="shared" si="82"/>
        <v>148.36234559515876</v>
      </c>
      <c r="V94" s="52">
        <f t="shared" si="83"/>
        <v>136.8196728958626</v>
      </c>
      <c r="Y94" s="52">
        <f t="shared" si="84"/>
        <v>98.048700910723923</v>
      </c>
      <c r="Z94" s="52">
        <f t="shared" si="85"/>
        <v>100.22532773923767</v>
      </c>
      <c r="AB94" s="52">
        <f t="shared" si="62"/>
        <v>127.24229579315222</v>
      </c>
      <c r="AE94" s="52">
        <f t="shared" si="86"/>
        <v>78.797417662153222</v>
      </c>
      <c r="AF94" s="52">
        <f t="shared" si="87"/>
        <v>80.546676670257895</v>
      </c>
      <c r="AI94" s="52">
        <f t="shared" si="88"/>
        <v>163.16223903993574</v>
      </c>
      <c r="AJ94" s="52">
        <f t="shared" si="89"/>
        <v>150.46812642957434</v>
      </c>
      <c r="AM94" s="52">
        <f t="shared" si="90"/>
        <v>71.833420387385274</v>
      </c>
      <c r="AN94" s="52">
        <f t="shared" si="91"/>
        <v>73.428082514948329</v>
      </c>
      <c r="AP94" s="76">
        <f t="shared" si="92"/>
        <v>257.5540955990885</v>
      </c>
      <c r="AQ94" s="88"/>
      <c r="AR94" s="52">
        <f t="shared" si="63"/>
        <v>247.81840806705057</v>
      </c>
      <c r="AS94" s="52"/>
      <c r="AT94" s="52">
        <f t="shared" si="94"/>
        <v>235.5633567119271</v>
      </c>
      <c r="AU94" s="52"/>
      <c r="AV94" s="52">
        <f t="shared" si="110"/>
        <v>217.2363970270699</v>
      </c>
      <c r="AW94" s="52"/>
      <c r="AY94" s="88"/>
      <c r="BB94" s="52">
        <f t="shared" si="96"/>
        <v>141.24969940342334</v>
      </c>
      <c r="BC94" s="52">
        <f t="shared" si="97"/>
        <v>130.26039451917322</v>
      </c>
      <c r="BF94" s="52">
        <f t="shared" si="98"/>
        <v>120.81853137781886</v>
      </c>
      <c r="BG94" s="52">
        <f t="shared" si="99"/>
        <v>123.50063582526113</v>
      </c>
      <c r="BJ94" s="52">
        <f t="shared" si="100"/>
        <v>31.236499865988996</v>
      </c>
      <c r="BK94" s="52">
        <f t="shared" si="101"/>
        <v>31.929932853939388</v>
      </c>
      <c r="BN94" s="52">
        <f t="shared" si="102"/>
        <v>109.05534247369762</v>
      </c>
      <c r="BO94" s="52">
        <f t="shared" si="103"/>
        <v>100.57077639843183</v>
      </c>
      <c r="BR94" s="52">
        <f t="shared" si="104"/>
        <v>92.887809872492639</v>
      </c>
      <c r="BS94" s="52">
        <f t="shared" si="105"/>
        <v>85.661086792511753</v>
      </c>
      <c r="BU94" s="52">
        <f t="shared" si="106"/>
        <v>72.459601919771032</v>
      </c>
      <c r="BX94" s="51">
        <f t="shared" si="107"/>
        <v>120.95083391926448</v>
      </c>
      <c r="BY94" s="51">
        <f t="shared" si="64"/>
        <v>123.63587540981406</v>
      </c>
      <c r="BZ94" s="97">
        <f>Hungary!E42</f>
        <v>191.91381252769318</v>
      </c>
      <c r="CA94" s="52">
        <f t="shared" si="65"/>
        <v>166.1862411564102</v>
      </c>
      <c r="CB94" s="52">
        <f t="shared" si="66"/>
        <v>159.9043091519539</v>
      </c>
      <c r="CD94" s="52">
        <f t="shared" si="67"/>
        <v>136.8196728958626</v>
      </c>
      <c r="CG94" s="52">
        <f t="shared" si="68"/>
        <v>109.65674572474498</v>
      </c>
      <c r="CI94" s="52">
        <f t="shared" si="69"/>
        <v>89.151825792475591</v>
      </c>
      <c r="CK94" s="52">
        <f t="shared" si="70"/>
        <v>89.151825792475591</v>
      </c>
      <c r="CN94" s="52">
        <f t="shared" si="71"/>
        <v>137.29381172041241</v>
      </c>
      <c r="CQ94" s="52">
        <f t="shared" si="72"/>
        <v>178.30365158495118</v>
      </c>
      <c r="CT94" s="51">
        <f t="shared" si="73"/>
        <v>114.11433701436876</v>
      </c>
    </row>
    <row r="95" spans="1:98">
      <c r="A95" s="50">
        <v>1913</v>
      </c>
      <c r="B95" s="53">
        <f t="shared" si="74"/>
        <v>0.99534893404416214</v>
      </c>
      <c r="C95" s="87">
        <f t="shared" si="113"/>
        <v>1.0553489340441622</v>
      </c>
      <c r="D95" s="87">
        <f t="shared" si="114"/>
        <v>0.9553489340441621</v>
      </c>
      <c r="E95" s="87">
        <f t="shared" si="111"/>
        <v>0.99534893404416214</v>
      </c>
      <c r="F95" s="87">
        <f t="shared" si="112"/>
        <v>0.9553489340441621</v>
      </c>
      <c r="G95" s="74">
        <v>227</v>
      </c>
      <c r="H95" s="51">
        <f t="shared" si="76"/>
        <v>228.0607254761257</v>
      </c>
      <c r="I95" s="53">
        <f t="shared" si="77"/>
        <v>0.99534893404416214</v>
      </c>
      <c r="L95" s="52">
        <f t="shared" si="78"/>
        <v>88.657816289531567</v>
      </c>
      <c r="N95" s="52">
        <f t="shared" si="79"/>
        <v>93.564931915840305</v>
      </c>
      <c r="Q95" s="52">
        <f t="shared" si="80"/>
        <v>114.40127932576425</v>
      </c>
      <c r="R95" s="52">
        <f t="shared" si="81"/>
        <v>120.73326818973375</v>
      </c>
      <c r="T95" s="52">
        <f t="shared" si="82"/>
        <v>151.49574862207788</v>
      </c>
      <c r="V95" s="52">
        <f t="shared" si="83"/>
        <v>144.73130195832445</v>
      </c>
      <c r="Y95" s="52">
        <f t="shared" si="84"/>
        <v>100.11948305552426</v>
      </c>
      <c r="Z95" s="52">
        <f t="shared" si="85"/>
        <v>105.66098971970008</v>
      </c>
      <c r="AB95" s="52">
        <f t="shared" si="62"/>
        <v>134.60011082124174</v>
      </c>
      <c r="AE95" s="52">
        <f t="shared" si="86"/>
        <v>79.988288126833169</v>
      </c>
      <c r="AF95" s="52">
        <f t="shared" si="87"/>
        <v>84.415554610670696</v>
      </c>
      <c r="AI95" s="52">
        <f t="shared" si="88"/>
        <v>165.26413916256715</v>
      </c>
      <c r="AJ95" s="52">
        <f t="shared" si="89"/>
        <v>157.88491918468458</v>
      </c>
      <c r="AM95" s="52">
        <f t="shared" si="90"/>
        <v>73.094259390646613</v>
      </c>
      <c r="AN95" s="52">
        <f t="shared" si="91"/>
        <v>77.139948732666397</v>
      </c>
      <c r="AP95" s="76">
        <f t="shared" si="92"/>
        <v>264.41762815122996</v>
      </c>
      <c r="AQ95" s="88"/>
      <c r="AR95" s="52">
        <f t="shared" si="63"/>
        <v>263.18780432281238</v>
      </c>
      <c r="AS95" s="52"/>
      <c r="AT95" s="52">
        <f t="shared" si="94"/>
        <v>241.50252001867378</v>
      </c>
      <c r="AU95" s="52"/>
      <c r="AV95" s="52">
        <f t="shared" si="110"/>
        <v>230.71917506881891</v>
      </c>
      <c r="AW95" s="52"/>
      <c r="AY95" s="88"/>
      <c r="BB95" s="52">
        <f t="shared" si="96"/>
        <v>143.80083355636938</v>
      </c>
      <c r="BC95" s="52">
        <f t="shared" si="97"/>
        <v>137.37997305273947</v>
      </c>
      <c r="BF95" s="52">
        <f t="shared" si="98"/>
        <v>123.79038345709101</v>
      </c>
      <c r="BG95" s="52">
        <f t="shared" si="99"/>
        <v>130.64204922635909</v>
      </c>
      <c r="BJ95" s="52">
        <f t="shared" si="100"/>
        <v>31.47480166478103</v>
      </c>
      <c r="BK95" s="52">
        <f t="shared" si="101"/>
        <v>33.21689838617808</v>
      </c>
      <c r="BN95" s="52">
        <f t="shared" si="102"/>
        <v>110.76994494355516</v>
      </c>
      <c r="BO95" s="52">
        <f t="shared" si="103"/>
        <v>105.82394882595595</v>
      </c>
      <c r="BR95" s="52">
        <f t="shared" si="104"/>
        <v>94.660084720519151</v>
      </c>
      <c r="BS95" s="52">
        <f t="shared" si="105"/>
        <v>90.433411034278052</v>
      </c>
      <c r="BU95" s="52">
        <f t="shared" si="106"/>
        <v>75.985613158202469</v>
      </c>
      <c r="BX95" s="51">
        <f t="shared" si="107"/>
        <v>124.8713655419608</v>
      </c>
      <c r="BY95" s="51">
        <f t="shared" si="64"/>
        <v>131.78286251734724</v>
      </c>
      <c r="BZ95" s="97">
        <f>Hungary!E43</f>
        <v>210.33992127418568</v>
      </c>
      <c r="CA95" s="52">
        <f t="shared" si="65"/>
        <v>168.52921105349623</v>
      </c>
      <c r="CB95" s="52">
        <f t="shared" si="66"/>
        <v>167.7453705774011</v>
      </c>
      <c r="CD95" s="52">
        <f t="shared" si="67"/>
        <v>144.73130195832445</v>
      </c>
      <c r="CG95" s="52">
        <f t="shared" si="68"/>
        <v>115.08486625648358</v>
      </c>
      <c r="CI95" s="52">
        <f t="shared" si="69"/>
        <v>93.564931915840305</v>
      </c>
      <c r="CK95" s="52">
        <f t="shared" si="70"/>
        <v>93.564931915840305</v>
      </c>
      <c r="CN95" s="52">
        <f t="shared" si="71"/>
        <v>144.08999515039406</v>
      </c>
      <c r="CQ95" s="52">
        <f t="shared" si="72"/>
        <v>187.12986383168061</v>
      </c>
      <c r="CT95" s="51">
        <f t="shared" si="73"/>
        <v>119.7631128522756</v>
      </c>
    </row>
    <row r="96" spans="1:98">
      <c r="A96" s="50">
        <v>1914</v>
      </c>
      <c r="B96" s="53">
        <f t="shared" si="74"/>
        <v>0.96248176174148881</v>
      </c>
      <c r="C96" s="87">
        <f t="shared" si="113"/>
        <v>1.0224817617414887</v>
      </c>
      <c r="D96" s="87">
        <f t="shared" si="114"/>
        <v>0.92248176174148877</v>
      </c>
      <c r="E96" s="87">
        <f t="shared" si="111"/>
        <v>0.96248176174148881</v>
      </c>
      <c r="F96" s="87">
        <f t="shared" si="112"/>
        <v>0.92248176174148877</v>
      </c>
      <c r="G96" s="74">
        <v>223</v>
      </c>
      <c r="H96" s="51">
        <f t="shared" si="76"/>
        <v>231.69270199625367</v>
      </c>
      <c r="I96" s="53">
        <f t="shared" si="77"/>
        <v>0.96248176174148881</v>
      </c>
      <c r="L96" s="52">
        <f t="shared" si="78"/>
        <v>90.123792625364729</v>
      </c>
      <c r="N96" s="52">
        <f t="shared" si="79"/>
        <v>92.149934258407512</v>
      </c>
      <c r="Q96" s="52">
        <f t="shared" si="80"/>
        <v>117.56745592101241</v>
      </c>
      <c r="R96" s="52">
        <f t="shared" si="81"/>
        <v>120.21057945358159</v>
      </c>
      <c r="T96" s="52">
        <f t="shared" si="82"/>
        <v>154.69532891580769</v>
      </c>
      <c r="V96" s="52">
        <f t="shared" si="83"/>
        <v>142.70361955143335</v>
      </c>
      <c r="Y96" s="52">
        <f t="shared" si="84"/>
        <v>102.23399998366588</v>
      </c>
      <c r="Z96" s="52">
        <f t="shared" si="85"/>
        <v>104.53240041317802</v>
      </c>
      <c r="AB96" s="52">
        <f>0.93*V96</f>
        <v>132.71436618283303</v>
      </c>
      <c r="AE96" s="52">
        <f t="shared" si="86"/>
        <v>81.197156293794734</v>
      </c>
      <c r="AF96" s="52">
        <f t="shared" si="87"/>
        <v>83.022611415678256</v>
      </c>
      <c r="AI96" s="52">
        <f t="shared" si="88"/>
        <v>167.39311653145052</v>
      </c>
      <c r="AJ96" s="52">
        <f t="shared" si="89"/>
        <v>154.41709704133081</v>
      </c>
      <c r="AM96" s="52">
        <f t="shared" si="90"/>
        <v>74.377228970227065</v>
      </c>
      <c r="AN96" s="52">
        <f t="shared" si="91"/>
        <v>76.049360110927864</v>
      </c>
      <c r="AP96" s="76">
        <f t="shared" si="92"/>
        <v>271.46406627505229</v>
      </c>
      <c r="AQ96" s="88"/>
      <c r="AR96" s="52">
        <f t="shared" si="63"/>
        <v>261.27921275792062</v>
      </c>
      <c r="AS96" s="52"/>
      <c r="AT96" s="52">
        <f t="shared" si="94"/>
        <v>247.59142503939754</v>
      </c>
      <c r="AU96" s="52"/>
      <c r="AV96" s="52">
        <f t="shared" si="110"/>
        <v>228.3985739624292</v>
      </c>
      <c r="AW96" s="52"/>
      <c r="AY96" s="88"/>
      <c r="BB96" s="52">
        <f t="shared" si="96"/>
        <v>146.39804416465529</v>
      </c>
      <c r="BC96" s="52">
        <f t="shared" si="97"/>
        <v>135.04952569651948</v>
      </c>
      <c r="BF96" s="52">
        <f t="shared" si="98"/>
        <v>126.83533611688132</v>
      </c>
      <c r="BG96" s="52">
        <f t="shared" si="99"/>
        <v>129.68681792386269</v>
      </c>
      <c r="BJ96" s="52">
        <f t="shared" si="100"/>
        <v>31.714921456867813</v>
      </c>
      <c r="BK96" s="52">
        <f t="shared" si="101"/>
        <v>32.427928764711147</v>
      </c>
      <c r="BN96" s="52">
        <f t="shared" si="102"/>
        <v>112.51150493390598</v>
      </c>
      <c r="BO96" s="52">
        <f t="shared" si="103"/>
        <v>103.78981128761579</v>
      </c>
      <c r="BR96" s="52">
        <f t="shared" si="104"/>
        <v>96.466174103964875</v>
      </c>
      <c r="BS96" s="52">
        <f t="shared" si="105"/>
        <v>88.988286235886704</v>
      </c>
      <c r="BU96" s="52">
        <f t="shared" si="106"/>
        <v>74.776625157654152</v>
      </c>
      <c r="BX96" s="51">
        <f t="shared" si="107"/>
        <v>128.91897829098346</v>
      </c>
      <c r="BY96" s="51">
        <f t="shared" si="64"/>
        <v>131.81730404487752</v>
      </c>
      <c r="BZ96" s="97">
        <f>Hungary!E44</f>
        <v>216.51235776803668</v>
      </c>
      <c r="CA96" s="52">
        <f t="shared" si="65"/>
        <v>170.90521321547047</v>
      </c>
      <c r="CB96" s="52">
        <f t="shared" si="66"/>
        <v>164.49315070643078</v>
      </c>
      <c r="CD96" s="52">
        <f t="shared" si="67"/>
        <v>142.70361955143335</v>
      </c>
      <c r="CG96" s="52">
        <f t="shared" si="68"/>
        <v>113.34441913784124</v>
      </c>
      <c r="CI96" s="52">
        <f t="shared" si="69"/>
        <v>92.149934258407512</v>
      </c>
      <c r="CK96" s="52">
        <f t="shared" si="70"/>
        <v>92.149934258407512</v>
      </c>
      <c r="CN96" s="52">
        <f t="shared" si="71"/>
        <v>141.91089875794756</v>
      </c>
      <c r="CQ96" s="52">
        <f t="shared" si="72"/>
        <v>184.29986851681502</v>
      </c>
      <c r="CT96" s="51">
        <f t="shared" si="73"/>
        <v>117.95191585076162</v>
      </c>
    </row>
    <row r="97" spans="10:66">
      <c r="BN97" s="52"/>
    </row>
    <row r="99" spans="10:66">
      <c r="AA99" s="74">
        <f>AA85/S85</f>
        <v>0.91946243381485604</v>
      </c>
      <c r="AB99" s="69">
        <f>AA85/J85</f>
        <v>1.3587354170064223</v>
      </c>
    </row>
    <row r="100" spans="10:66">
      <c r="AA100" s="74">
        <f>AA86/S86</f>
        <v>0.89393202132900806</v>
      </c>
      <c r="AB100" s="69">
        <f>AA86/J86</f>
        <v>1.339145971917078</v>
      </c>
    </row>
    <row r="101" spans="10:66">
      <c r="AA101" s="74">
        <f>AA87/S87</f>
        <v>0.93999915000977396</v>
      </c>
      <c r="AB101" s="69">
        <f>AA87/J87</f>
        <v>1.3927861851653678</v>
      </c>
    </row>
    <row r="102" spans="10:66">
      <c r="AA102" s="74">
        <f>AA88/S88</f>
        <v>0.96369497006838511</v>
      </c>
      <c r="AB102" s="69">
        <f>AA88/J88</f>
        <v>1.4244770125999622</v>
      </c>
    </row>
    <row r="103" spans="10:66">
      <c r="AA103" s="74">
        <f>AVERAGE(AA99:AA102)</f>
        <v>0.92927214380550582</v>
      </c>
      <c r="AX103" s="101">
        <f>AS83/AX83</f>
        <v>1.0416637886878681</v>
      </c>
    </row>
    <row r="104" spans="10:66">
      <c r="AX104" s="101">
        <f>AS84/AX84</f>
        <v>1.0448524038642655</v>
      </c>
    </row>
    <row r="105" spans="10:66">
      <c r="J105" s="91"/>
      <c r="AX105" s="101">
        <f>AS85/AX85</f>
        <v>1.0473452687967586</v>
      </c>
    </row>
    <row r="106" spans="10:66">
      <c r="J106" s="91"/>
      <c r="AX106" s="101">
        <v>1.05</v>
      </c>
    </row>
    <row r="107" spans="10:66">
      <c r="J107" s="91"/>
      <c r="AX107" s="101">
        <v>1.0532999999999999</v>
      </c>
    </row>
    <row r="108" spans="10:66">
      <c r="J108" s="91"/>
      <c r="AX108" s="101">
        <v>1.0566</v>
      </c>
    </row>
    <row r="109" spans="10:66">
      <c r="AX109" s="101"/>
    </row>
  </sheetData>
  <phoneticPr fontId="1"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H47"/>
  <sheetViews>
    <sheetView workbookViewId="0">
      <pane xSplit="3" ySplit="7" topLeftCell="W17" activePane="bottomRight" state="frozen"/>
      <selection pane="topRight" activeCell="D1" sqref="D1"/>
      <selection pane="bottomLeft" activeCell="A8" sqref="A8"/>
      <selection pane="bottomRight" activeCell="M35" sqref="M35"/>
    </sheetView>
  </sheetViews>
  <sheetFormatPr baseColWidth="10" defaultColWidth="7.85546875" defaultRowHeight="12"/>
  <cols>
    <col min="1" max="1" width="2.5703125" style="1" customWidth="1"/>
    <col min="2" max="2" width="14.28515625" style="1" customWidth="1"/>
    <col min="3" max="3" width="23.5703125" style="1" customWidth="1"/>
    <col min="4" max="4" width="12.5703125" style="1" customWidth="1"/>
    <col min="5" max="5" width="10.7109375" style="1" customWidth="1"/>
    <col min="6" max="6" width="10.42578125" style="1" customWidth="1"/>
    <col min="7" max="7" width="10.85546875" style="1" customWidth="1"/>
    <col min="8" max="8" width="9.7109375" style="1" customWidth="1"/>
    <col min="9" max="9" width="12.140625" style="1" customWidth="1"/>
    <col min="10" max="11" width="7.85546875" style="1"/>
    <col min="12" max="13" width="8.7109375" style="1" customWidth="1"/>
    <col min="14" max="14" width="10.42578125" style="1" customWidth="1"/>
    <col min="15" max="15" width="8.7109375" style="1" customWidth="1"/>
    <col min="16" max="17" width="9.7109375" style="1" customWidth="1"/>
    <col min="18" max="19" width="9.42578125" style="1" customWidth="1"/>
    <col min="20" max="21" width="9.5703125" style="1" customWidth="1"/>
    <col min="22" max="22" width="9.42578125" style="1" customWidth="1"/>
    <col min="23" max="16384" width="7.85546875" style="1"/>
  </cols>
  <sheetData>
    <row r="1" spans="1:34">
      <c r="A1" s="59" t="s">
        <v>170</v>
      </c>
      <c r="B1" s="59"/>
    </row>
    <row r="2" spans="1:34">
      <c r="A2" s="59"/>
      <c r="B2" s="59"/>
      <c r="C2" s="61" t="s">
        <v>169</v>
      </c>
      <c r="D2" s="61"/>
    </row>
    <row r="3" spans="1:34">
      <c r="A3" s="59"/>
      <c r="B3" s="59"/>
      <c r="C3" s="61"/>
      <c r="D3" s="61"/>
    </row>
    <row r="4" spans="1:34">
      <c r="A4" s="59"/>
      <c r="B4" s="59"/>
      <c r="C4" s="61"/>
      <c r="D4" s="61"/>
    </row>
    <row r="5" spans="1:34">
      <c r="A5" s="59"/>
      <c r="B5" s="59"/>
      <c r="C5" s="61"/>
      <c r="D5" s="61"/>
    </row>
    <row r="6" spans="1:34" ht="15.75" customHeight="1">
      <c r="A6" s="59"/>
      <c r="B6" s="59"/>
      <c r="C6" s="16"/>
      <c r="D6" s="61" t="s">
        <v>168</v>
      </c>
      <c r="E6" s="61"/>
      <c r="F6" s="62" t="s">
        <v>167</v>
      </c>
      <c r="G6" s="62"/>
      <c r="H6" s="62"/>
      <c r="I6" s="62"/>
      <c r="L6" s="1" t="s">
        <v>166</v>
      </c>
      <c r="M6" s="1" t="s">
        <v>165</v>
      </c>
      <c r="N6" s="9" t="s">
        <v>166</v>
      </c>
      <c r="O6" s="1" t="s">
        <v>165</v>
      </c>
      <c r="P6" s="9" t="s">
        <v>166</v>
      </c>
      <c r="Q6" s="1" t="s">
        <v>165</v>
      </c>
      <c r="R6" s="9" t="s">
        <v>166</v>
      </c>
      <c r="S6" s="1" t="s">
        <v>165</v>
      </c>
      <c r="T6" s="9" t="s">
        <v>166</v>
      </c>
      <c r="U6" s="1" t="s">
        <v>165</v>
      </c>
      <c r="V6" s="9" t="s">
        <v>166</v>
      </c>
      <c r="W6" s="1" t="s">
        <v>165</v>
      </c>
      <c r="AA6" s="14" t="s">
        <v>164</v>
      </c>
      <c r="AH6" s="1" t="s">
        <v>163</v>
      </c>
    </row>
    <row r="7" spans="1:34">
      <c r="A7" s="59"/>
      <c r="B7" s="59"/>
      <c r="C7" s="15" t="s">
        <v>162</v>
      </c>
      <c r="D7" s="1" t="s">
        <v>161</v>
      </c>
      <c r="E7" s="1" t="s">
        <v>160</v>
      </c>
      <c r="F7" s="1" t="s">
        <v>159</v>
      </c>
      <c r="G7" s="1" t="s">
        <v>158</v>
      </c>
      <c r="H7" s="1" t="s">
        <v>157</v>
      </c>
      <c r="I7" s="1" t="s">
        <v>156</v>
      </c>
      <c r="L7" s="1">
        <v>1856</v>
      </c>
      <c r="M7" s="1">
        <v>1856</v>
      </c>
      <c r="N7" s="9">
        <v>1859</v>
      </c>
      <c r="O7" s="14">
        <v>1859</v>
      </c>
      <c r="P7" s="9">
        <v>1903</v>
      </c>
      <c r="Q7" s="14">
        <v>1903</v>
      </c>
      <c r="R7" s="9">
        <v>1904</v>
      </c>
      <c r="S7" s="14">
        <v>1904</v>
      </c>
      <c r="T7" s="9">
        <v>1905</v>
      </c>
      <c r="U7" s="14">
        <v>1905</v>
      </c>
      <c r="V7" s="9">
        <v>1906</v>
      </c>
      <c r="W7" s="14">
        <v>1906</v>
      </c>
      <c r="AA7" s="14">
        <v>1856</v>
      </c>
      <c r="AB7" s="14">
        <v>1859</v>
      </c>
      <c r="AC7" s="14">
        <v>1903</v>
      </c>
      <c r="AD7" s="14">
        <v>1904</v>
      </c>
      <c r="AE7" s="14">
        <v>1905</v>
      </c>
      <c r="AF7" s="14">
        <v>1906</v>
      </c>
      <c r="AH7" s="14">
        <v>1908</v>
      </c>
    </row>
    <row r="8" spans="1:34">
      <c r="A8" s="60">
        <v>1</v>
      </c>
      <c r="B8" s="12" t="s">
        <v>155</v>
      </c>
      <c r="C8" s="11" t="s">
        <v>154</v>
      </c>
      <c r="D8" s="10">
        <f>'[1]Steuer 1858'!D7</f>
        <v>19524312</v>
      </c>
      <c r="E8" s="1">
        <v>24020296</v>
      </c>
      <c r="F8" s="1">
        <v>248056737</v>
      </c>
      <c r="G8" s="1">
        <v>250304287</v>
      </c>
      <c r="H8" s="1">
        <v>263619598</v>
      </c>
      <c r="I8" s="1">
        <v>271374759</v>
      </c>
      <c r="L8" s="1">
        <f t="shared" ref="L8:L25" si="0">2.1*D8</f>
        <v>41001055.200000003</v>
      </c>
      <c r="M8" s="8">
        <v>468394.84522435738</v>
      </c>
      <c r="N8" s="9">
        <f t="shared" ref="N8:N25" si="1">2*E8</f>
        <v>48040592</v>
      </c>
      <c r="O8" s="8">
        <v>495945.46946560196</v>
      </c>
      <c r="P8" s="9">
        <f>F8</f>
        <v>248056737</v>
      </c>
      <c r="Q8" s="8">
        <v>1774792.0850781577</v>
      </c>
      <c r="R8" s="9">
        <f>G8</f>
        <v>250304287</v>
      </c>
      <c r="S8" s="8">
        <v>1809375.7146753732</v>
      </c>
      <c r="T8" s="9">
        <f>H8</f>
        <v>263619598</v>
      </c>
      <c r="U8" s="8">
        <v>1844633.2414835203</v>
      </c>
      <c r="V8" s="9">
        <f>I8</f>
        <v>271374759</v>
      </c>
      <c r="W8" s="8">
        <v>1880577.7970754323</v>
      </c>
      <c r="AA8" s="2">
        <f t="shared" ref="AA8:AA35" si="2">L8/M8</f>
        <v>87.535240018196248</v>
      </c>
      <c r="AB8" s="2">
        <f t="shared" ref="AB8:AB35" si="3">N8/O8</f>
        <v>96.866681838560524</v>
      </c>
      <c r="AC8" s="2">
        <f>P8/Q8</f>
        <v>139.76664595564509</v>
      </c>
      <c r="AD8" s="2">
        <f>R8/S8</f>
        <v>138.33737513433357</v>
      </c>
      <c r="AE8" s="2">
        <f>T8/U8</f>
        <v>142.91165965760632</v>
      </c>
      <c r="AF8" s="2">
        <f>V8/W8</f>
        <v>144.3039258583328</v>
      </c>
    </row>
    <row r="9" spans="1:34">
      <c r="A9" s="60"/>
      <c r="B9" s="12"/>
      <c r="C9" s="11" t="s">
        <v>41</v>
      </c>
      <c r="D9" s="10">
        <f>'[1]Steuer 1858'!D8</f>
        <v>1760604</v>
      </c>
      <c r="E9" s="1">
        <v>2297564</v>
      </c>
      <c r="L9" s="1">
        <f t="shared" si="0"/>
        <v>3697268.4000000004</v>
      </c>
      <c r="M9" s="8">
        <v>473957</v>
      </c>
      <c r="N9" s="9">
        <f t="shared" si="1"/>
        <v>4595128</v>
      </c>
      <c r="O9" s="8">
        <v>496414</v>
      </c>
      <c r="P9" s="9"/>
      <c r="Q9" s="8">
        <v>1042158.3481026288</v>
      </c>
      <c r="R9" s="9"/>
      <c r="S9" s="8">
        <v>1062635.5758679004</v>
      </c>
      <c r="T9" s="9"/>
      <c r="U9" s="8">
        <v>1083515.1578989266</v>
      </c>
      <c r="V9" s="9"/>
      <c r="W9" s="8">
        <v>1104805</v>
      </c>
      <c r="AA9" s="2">
        <f t="shared" si="2"/>
        <v>7.8008519760231421</v>
      </c>
      <c r="AB9" s="2">
        <f t="shared" si="3"/>
        <v>9.2566446554690245</v>
      </c>
      <c r="AC9" s="2">
        <f>P9/Q9</f>
        <v>0</v>
      </c>
      <c r="AD9" s="2">
        <f>R9/S9</f>
        <v>0</v>
      </c>
      <c r="AE9" s="2">
        <f>T9/U9</f>
        <v>0</v>
      </c>
      <c r="AF9" s="2">
        <f>V9/W9</f>
        <v>0</v>
      </c>
    </row>
    <row r="10" spans="1:34">
      <c r="A10" s="60">
        <v>2</v>
      </c>
      <c r="B10" s="12" t="s">
        <v>40</v>
      </c>
      <c r="C10" s="11" t="s">
        <v>39</v>
      </c>
      <c r="D10" s="10">
        <f>'[1]Steuer 1858'!D9</f>
        <v>519812</v>
      </c>
      <c r="E10" s="1">
        <v>594997</v>
      </c>
      <c r="F10" s="1">
        <v>4986128</v>
      </c>
      <c r="G10" s="1">
        <v>5008127</v>
      </c>
      <c r="H10" s="1">
        <v>5264232</v>
      </c>
      <c r="I10" s="1">
        <v>5383949</v>
      </c>
      <c r="L10" s="1">
        <f t="shared" si="0"/>
        <v>1091605.2</v>
      </c>
      <c r="M10" s="8">
        <v>31024</v>
      </c>
      <c r="N10" s="9">
        <f t="shared" si="1"/>
        <v>1189994</v>
      </c>
      <c r="O10" s="8">
        <v>31742</v>
      </c>
      <c r="P10" s="9">
        <f t="shared" ref="P10:P20" si="4">F10</f>
        <v>4986128</v>
      </c>
      <c r="Q10" s="8">
        <v>61364.777713058516</v>
      </c>
      <c r="R10" s="9">
        <f>G10</f>
        <v>5008127</v>
      </c>
      <c r="S10" s="8">
        <v>62247.503465646274</v>
      </c>
      <c r="T10" s="9">
        <f>H10</f>
        <v>5264232</v>
      </c>
      <c r="U10" s="8">
        <v>63142.927133607001</v>
      </c>
      <c r="V10" s="9">
        <f>I10</f>
        <v>5383949</v>
      </c>
      <c r="W10" s="8">
        <v>64051.231375092844</v>
      </c>
      <c r="Y10" s="1">
        <f>(L10+L11)/(M10+M11)</f>
        <v>33.142209329805723</v>
      </c>
      <c r="Z10" s="1">
        <f>(N10+N11)/(O10+O11)</f>
        <v>35.217689769430848</v>
      </c>
      <c r="AA10" s="2">
        <f t="shared" si="2"/>
        <v>35.185830324909745</v>
      </c>
      <c r="AB10" s="2">
        <f t="shared" si="3"/>
        <v>37.489572175666311</v>
      </c>
      <c r="AC10" s="2">
        <f>(P10+P11)/(Q10+Q11)</f>
        <v>67.931890584532425</v>
      </c>
      <c r="AD10" s="2">
        <f>(R10+R11)/(S10+S11)</f>
        <v>67.647494680177459</v>
      </c>
      <c r="AE10" s="2">
        <f>(T10+T11)/(U10+U11)</f>
        <v>70.486434009598938</v>
      </c>
      <c r="AF10" s="2">
        <f>(V10+V11)/(W10+W11)</f>
        <v>71.44886565061806</v>
      </c>
      <c r="AH10" s="1">
        <v>63</v>
      </c>
    </row>
    <row r="11" spans="1:34">
      <c r="A11" s="60"/>
      <c r="B11" s="12"/>
      <c r="C11" s="11" t="s">
        <v>38</v>
      </c>
      <c r="D11" s="10">
        <f>'[1]Steuer 1858'!D10</f>
        <v>50029</v>
      </c>
      <c r="E11" s="1">
        <v>59239</v>
      </c>
      <c r="L11" s="1">
        <f t="shared" si="0"/>
        <v>105060.90000000001</v>
      </c>
      <c r="M11" s="8">
        <v>5083.0104920194426</v>
      </c>
      <c r="N11" s="9">
        <f t="shared" si="1"/>
        <v>118478</v>
      </c>
      <c r="O11" s="8">
        <v>5411.8283336166223</v>
      </c>
      <c r="P11" s="9">
        <f t="shared" si="4"/>
        <v>0</v>
      </c>
      <c r="Q11" s="8">
        <v>12034.151083062803</v>
      </c>
      <c r="R11" s="9"/>
      <c r="S11" s="8">
        <v>11785.201273491919</v>
      </c>
      <c r="T11" s="9"/>
      <c r="U11" s="8">
        <v>11541.401474691018</v>
      </c>
      <c r="V11" s="9"/>
      <c r="W11" s="8">
        <v>11302.645148675691</v>
      </c>
      <c r="AA11" s="2">
        <f t="shared" si="2"/>
        <v>20.669030718105027</v>
      </c>
      <c r="AB11" s="2">
        <f t="shared" si="3"/>
        <v>21.892416517362701</v>
      </c>
      <c r="AC11" s="2">
        <f t="shared" ref="AC11:AC27" si="5">P11/Q11</f>
        <v>0</v>
      </c>
      <c r="AD11" s="2">
        <f t="shared" ref="AD11:AD27" si="6">R11/S11</f>
        <v>0</v>
      </c>
      <c r="AE11" s="2">
        <f t="shared" ref="AE11:AE27" si="7">T11/U11</f>
        <v>0</v>
      </c>
      <c r="AF11" s="2">
        <f t="shared" ref="AF11:AF27" si="8">V11/W11</f>
        <v>0</v>
      </c>
    </row>
    <row r="12" spans="1:34">
      <c r="A12" s="12">
        <v>3</v>
      </c>
      <c r="B12" s="12" t="s">
        <v>37</v>
      </c>
      <c r="C12" s="11" t="s">
        <v>36</v>
      </c>
      <c r="D12" s="10">
        <f>'[1]Steuer 1858'!D11</f>
        <v>203106</v>
      </c>
      <c r="E12" s="1">
        <v>233755</v>
      </c>
      <c r="F12" s="1">
        <v>2922542</v>
      </c>
      <c r="G12" s="1">
        <v>2957470</v>
      </c>
      <c r="H12" s="1">
        <v>3132855</v>
      </c>
      <c r="I12" s="1">
        <v>3139463</v>
      </c>
      <c r="L12" s="1">
        <f t="shared" si="0"/>
        <v>426522.60000000003</v>
      </c>
      <c r="M12" s="8">
        <v>17212.091605010603</v>
      </c>
      <c r="N12" s="9">
        <f t="shared" si="1"/>
        <v>467510</v>
      </c>
      <c r="O12" s="8">
        <v>17732.287911350708</v>
      </c>
      <c r="P12" s="9">
        <f t="shared" si="4"/>
        <v>2922542</v>
      </c>
      <c r="Q12" s="8">
        <v>33973.925590358427</v>
      </c>
      <c r="R12" s="9">
        <f t="shared" ref="R12:R20" si="9">G12</f>
        <v>2957470</v>
      </c>
      <c r="S12" s="8">
        <v>34281.728402300236</v>
      </c>
      <c r="T12" s="9">
        <f t="shared" ref="T12:T27" si="10">H12</f>
        <v>3132855</v>
      </c>
      <c r="U12" s="8">
        <v>34592.319899075861</v>
      </c>
      <c r="V12" s="9">
        <f t="shared" ref="V12:V27" si="11">I12</f>
        <v>3139463</v>
      </c>
      <c r="W12" s="8">
        <v>34905.725346091611</v>
      </c>
      <c r="AA12" s="13">
        <f t="shared" si="2"/>
        <v>24.780404949496972</v>
      </c>
      <c r="AB12" s="13">
        <f t="shared" si="3"/>
        <v>26.36490013794214</v>
      </c>
      <c r="AC12" s="13">
        <f t="shared" si="5"/>
        <v>86.023088271830375</v>
      </c>
      <c r="AD12" s="13">
        <f t="shared" si="6"/>
        <v>86.269570929847276</v>
      </c>
      <c r="AE12" s="13">
        <f t="shared" si="7"/>
        <v>90.565044759651826</v>
      </c>
      <c r="AF12" s="13">
        <f t="shared" si="8"/>
        <v>89.941205027888785</v>
      </c>
    </row>
    <row r="13" spans="1:34">
      <c r="A13" s="12">
        <v>4</v>
      </c>
      <c r="B13" s="12" t="s">
        <v>35</v>
      </c>
      <c r="C13" s="11" t="s">
        <v>34</v>
      </c>
      <c r="D13" s="10">
        <f>'[1]Steuer 1858'!D12</f>
        <v>1335357</v>
      </c>
      <c r="E13" s="1">
        <v>1586032</v>
      </c>
      <c r="F13" s="1">
        <v>15506338</v>
      </c>
      <c r="G13" s="1">
        <v>15740713</v>
      </c>
      <c r="H13" s="1">
        <v>16314354</v>
      </c>
      <c r="I13" s="1">
        <v>16592810</v>
      </c>
      <c r="L13" s="1">
        <f t="shared" si="0"/>
        <v>2804249.7</v>
      </c>
      <c r="M13" s="8">
        <v>61811.957473844639</v>
      </c>
      <c r="N13" s="9">
        <f t="shared" si="1"/>
        <v>3172064</v>
      </c>
      <c r="O13" s="8">
        <v>65863.863478892905</v>
      </c>
      <c r="P13" s="9">
        <f t="shared" si="4"/>
        <v>15506338</v>
      </c>
      <c r="Q13" s="8">
        <v>142055.07959506297</v>
      </c>
      <c r="R13" s="9">
        <f t="shared" si="9"/>
        <v>15740713</v>
      </c>
      <c r="S13" s="8">
        <v>143405.37547993675</v>
      </c>
      <c r="T13" s="9">
        <f t="shared" si="10"/>
        <v>16314354</v>
      </c>
      <c r="U13" s="8">
        <v>144768.50651989193</v>
      </c>
      <c r="V13" s="9">
        <f t="shared" si="11"/>
        <v>16592810</v>
      </c>
      <c r="W13" s="8">
        <v>146144.59471871145</v>
      </c>
      <c r="AA13" s="13">
        <f t="shared" si="2"/>
        <v>45.367430746495963</v>
      </c>
      <c r="AB13" s="13">
        <f t="shared" si="3"/>
        <v>48.160916054014002</v>
      </c>
      <c r="AC13" s="13">
        <f t="shared" si="5"/>
        <v>109.15722298844787</v>
      </c>
      <c r="AD13" s="13">
        <f t="shared" si="6"/>
        <v>109.76375848757648</v>
      </c>
      <c r="AE13" s="13">
        <f t="shared" si="7"/>
        <v>112.69270086555963</v>
      </c>
      <c r="AF13" s="13">
        <f t="shared" si="8"/>
        <v>113.53693943957791</v>
      </c>
      <c r="AH13" s="1">
        <v>118</v>
      </c>
    </row>
    <row r="14" spans="1:34">
      <c r="A14" s="12">
        <v>5</v>
      </c>
      <c r="B14" s="12" t="s">
        <v>33</v>
      </c>
      <c r="C14" s="11" t="s">
        <v>32</v>
      </c>
      <c r="D14" s="10">
        <f>'[1]Steuer 1858'!D13</f>
        <v>196124</v>
      </c>
      <c r="E14" s="1">
        <v>225556</v>
      </c>
      <c r="F14" s="1">
        <v>2000298</v>
      </c>
      <c r="G14" s="1">
        <v>2124571</v>
      </c>
      <c r="H14" s="1">
        <v>2217732</v>
      </c>
      <c r="I14" s="1">
        <v>2226957</v>
      </c>
      <c r="L14" s="1">
        <f t="shared" si="0"/>
        <v>411860.4</v>
      </c>
      <c r="M14" s="8">
        <v>13238.890941678923</v>
      </c>
      <c r="N14" s="9">
        <f t="shared" si="1"/>
        <v>451112</v>
      </c>
      <c r="O14" s="8">
        <v>13764.453351214612</v>
      </c>
      <c r="P14" s="9">
        <f t="shared" si="4"/>
        <v>2000298</v>
      </c>
      <c r="Q14" s="8">
        <v>25588.397644729852</v>
      </c>
      <c r="R14" s="9">
        <f t="shared" si="9"/>
        <v>2124571</v>
      </c>
      <c r="S14" s="8">
        <v>26038.585004937366</v>
      </c>
      <c r="T14" s="9">
        <f t="shared" si="10"/>
        <v>2217732</v>
      </c>
      <c r="U14" s="8">
        <v>26496.692699278516</v>
      </c>
      <c r="V14" s="9">
        <f t="shared" si="11"/>
        <v>2226957</v>
      </c>
      <c r="W14" s="8">
        <v>26962.860073497617</v>
      </c>
      <c r="AA14" s="13">
        <f t="shared" si="2"/>
        <v>31.109886909285841</v>
      </c>
      <c r="AB14" s="13">
        <f t="shared" si="3"/>
        <v>32.7736952924609</v>
      </c>
      <c r="AC14" s="13">
        <f t="shared" si="5"/>
        <v>78.172069536053129</v>
      </c>
      <c r="AD14" s="13">
        <f t="shared" si="6"/>
        <v>81.593181795291287</v>
      </c>
      <c r="AE14" s="13">
        <f t="shared" si="7"/>
        <v>83.698445884168294</v>
      </c>
      <c r="AF14" s="13">
        <f t="shared" si="8"/>
        <v>82.593500612678866</v>
      </c>
    </row>
    <row r="15" spans="1:34">
      <c r="A15" s="12">
        <v>6</v>
      </c>
      <c r="B15" s="12" t="s">
        <v>31</v>
      </c>
      <c r="C15" s="11" t="s">
        <v>30</v>
      </c>
      <c r="D15" s="10">
        <f>'[1]Steuer 1858'!D14</f>
        <v>335261</v>
      </c>
      <c r="E15" s="1">
        <v>376857</v>
      </c>
      <c r="F15" s="1">
        <v>2524089</v>
      </c>
      <c r="G15" s="1">
        <v>2525426</v>
      </c>
      <c r="H15" s="1">
        <v>2772518</v>
      </c>
      <c r="I15" s="1">
        <v>2800048</v>
      </c>
      <c r="L15" s="1">
        <f t="shared" si="0"/>
        <v>704048.1</v>
      </c>
      <c r="M15" s="8">
        <v>20119.60473726975</v>
      </c>
      <c r="N15" s="9">
        <f t="shared" si="1"/>
        <v>753714</v>
      </c>
      <c r="O15" s="8">
        <v>21043.843959777878</v>
      </c>
      <c r="P15" s="9">
        <f t="shared" si="4"/>
        <v>2524089</v>
      </c>
      <c r="Q15" s="8">
        <v>38029.565353292579</v>
      </c>
      <c r="R15" s="9">
        <f t="shared" si="9"/>
        <v>2525426</v>
      </c>
      <c r="S15" s="8">
        <v>38537.000148559593</v>
      </c>
      <c r="T15" s="9">
        <f t="shared" si="10"/>
        <v>2772518</v>
      </c>
      <c r="U15" s="8">
        <v>39051.205730425288</v>
      </c>
      <c r="V15" s="9">
        <f t="shared" si="11"/>
        <v>2800048</v>
      </c>
      <c r="W15" s="8">
        <v>39572.272442617752</v>
      </c>
      <c r="AA15" s="13">
        <f t="shared" si="2"/>
        <v>34.993137747672272</v>
      </c>
      <c r="AB15" s="13">
        <f t="shared" si="3"/>
        <v>35.816365177417694</v>
      </c>
      <c r="AC15" s="13">
        <f t="shared" si="5"/>
        <v>66.371755147642403</v>
      </c>
      <c r="AD15" s="13">
        <f t="shared" si="6"/>
        <v>65.532500979954804</v>
      </c>
      <c r="AE15" s="13">
        <f t="shared" si="7"/>
        <v>70.996988393623297</v>
      </c>
      <c r="AF15" s="13">
        <f t="shared" si="8"/>
        <v>70.757826810685259</v>
      </c>
    </row>
    <row r="16" spans="1:34">
      <c r="A16" s="59">
        <v>7</v>
      </c>
      <c r="B16" s="12" t="s">
        <v>29</v>
      </c>
      <c r="C16" s="11" t="s">
        <v>28</v>
      </c>
      <c r="D16" s="10">
        <f>'[1]Steuer 1858'!D15</f>
        <v>3678309</v>
      </c>
      <c r="E16" s="1">
        <v>3678309</v>
      </c>
      <c r="F16" s="1">
        <v>18007433</v>
      </c>
      <c r="G16" s="1">
        <v>18009372</v>
      </c>
      <c r="H16" s="1">
        <v>19857580</v>
      </c>
      <c r="I16" s="1">
        <v>19863892</v>
      </c>
      <c r="L16" s="1">
        <f t="shared" si="0"/>
        <v>7724448.9000000004</v>
      </c>
      <c r="M16" s="8">
        <f>'City populations'!$O$62</f>
        <v>104300</v>
      </c>
      <c r="N16" s="9">
        <f t="shared" si="1"/>
        <v>7356618</v>
      </c>
      <c r="O16" s="8">
        <f>'City populations'!$O$65</f>
        <v>105593.4233101229</v>
      </c>
      <c r="P16" s="9">
        <f t="shared" si="4"/>
        <v>18007433</v>
      </c>
      <c r="Q16" s="8">
        <v>141690.16574026804</v>
      </c>
      <c r="R16" s="9">
        <f t="shared" si="9"/>
        <v>18009372</v>
      </c>
      <c r="S16" s="8">
        <f>'City populations'!$N$110</f>
        <v>144299.09460700623</v>
      </c>
      <c r="T16" s="9">
        <f t="shared" si="10"/>
        <v>19857580</v>
      </c>
      <c r="U16" s="8">
        <f>'City populations'!$N$111</f>
        <v>146956.06145715804</v>
      </c>
      <c r="V16" s="9">
        <f t="shared" si="11"/>
        <v>19863892</v>
      </c>
      <c r="W16" s="8">
        <f>'City populations'!$N$112</f>
        <v>149661.95080999102</v>
      </c>
      <c r="AA16" s="13">
        <f t="shared" si="2"/>
        <v>74.059912751677857</v>
      </c>
      <c r="AB16" s="2">
        <f t="shared" si="3"/>
        <v>69.669282133168082</v>
      </c>
      <c r="AC16" s="13">
        <f t="shared" si="5"/>
        <v>127.09021057261934</v>
      </c>
      <c r="AD16" s="13">
        <f t="shared" si="6"/>
        <v>124.80585584440377</v>
      </c>
      <c r="AE16" s="13">
        <f t="shared" si="7"/>
        <v>135.12596760623626</v>
      </c>
      <c r="AF16" s="13">
        <f t="shared" si="8"/>
        <v>132.72506400253297</v>
      </c>
    </row>
    <row r="17" spans="1:32">
      <c r="A17" s="59"/>
      <c r="B17" s="12"/>
      <c r="C17" s="11" t="s">
        <v>27</v>
      </c>
      <c r="D17" s="10">
        <f>'[1]Steuer 1858'!D16</f>
        <v>174531</v>
      </c>
      <c r="E17" s="1">
        <v>193411</v>
      </c>
      <c r="F17" s="1">
        <v>1613071</v>
      </c>
      <c r="G17" s="1">
        <v>1625465</v>
      </c>
      <c r="H17" s="1">
        <v>1795856</v>
      </c>
      <c r="I17" s="1">
        <v>1810722</v>
      </c>
      <c r="L17" s="1">
        <f t="shared" si="0"/>
        <v>366515.10000000003</v>
      </c>
      <c r="M17" s="8">
        <v>12800.173107818955</v>
      </c>
      <c r="N17" s="9">
        <f t="shared" si="1"/>
        <v>386822</v>
      </c>
      <c r="O17" s="8">
        <v>13806.053288070712</v>
      </c>
      <c r="P17" s="9">
        <f t="shared" si="4"/>
        <v>1613071</v>
      </c>
      <c r="Q17" s="8">
        <v>26986.952996747867</v>
      </c>
      <c r="R17" s="9">
        <f t="shared" si="9"/>
        <v>1625465</v>
      </c>
      <c r="S17" s="8">
        <v>27526.117868492285</v>
      </c>
      <c r="T17" s="9">
        <f t="shared" si="10"/>
        <v>1795856</v>
      </c>
      <c r="U17" s="8">
        <v>28076.054566124501</v>
      </c>
      <c r="V17" s="9">
        <f t="shared" si="11"/>
        <v>1810722</v>
      </c>
      <c r="W17" s="8">
        <v>28636.978296975405</v>
      </c>
      <c r="AA17" s="13">
        <f t="shared" si="2"/>
        <v>28.633604945242119</v>
      </c>
      <c r="AB17" s="13">
        <f t="shared" si="3"/>
        <v>28.018289653730239</v>
      </c>
      <c r="AC17" s="13">
        <f t="shared" si="5"/>
        <v>59.772253658810143</v>
      </c>
      <c r="AD17" s="13">
        <f t="shared" si="6"/>
        <v>59.051734347929433</v>
      </c>
      <c r="AE17" s="13">
        <f t="shared" si="7"/>
        <v>63.963973134843933</v>
      </c>
      <c r="AF17" s="13">
        <f t="shared" si="8"/>
        <v>63.230204710224115</v>
      </c>
    </row>
    <row r="18" spans="1:32">
      <c r="A18" s="59">
        <v>8</v>
      </c>
      <c r="B18" s="12" t="s">
        <v>26</v>
      </c>
      <c r="C18" s="11" t="s">
        <v>25</v>
      </c>
      <c r="D18" s="10">
        <f>'[1]Steuer 1858'!D17</f>
        <v>3567297</v>
      </c>
      <c r="E18" s="1">
        <v>4295405</v>
      </c>
      <c r="F18" s="1">
        <v>32719906</v>
      </c>
      <c r="G18" s="1">
        <v>33148703</v>
      </c>
      <c r="H18" s="1">
        <v>33695775</v>
      </c>
      <c r="I18" s="1">
        <v>34828011</v>
      </c>
      <c r="L18" s="1">
        <f t="shared" si="0"/>
        <v>7491323.7000000002</v>
      </c>
      <c r="M18" s="8">
        <v>138239.07577161212</v>
      </c>
      <c r="N18" s="9">
        <f t="shared" si="1"/>
        <v>8590810</v>
      </c>
      <c r="O18" s="8">
        <v>145004.13825958595</v>
      </c>
      <c r="P18" s="9">
        <f t="shared" si="4"/>
        <v>32719906</v>
      </c>
      <c r="Q18" s="8">
        <v>207993.83081459394</v>
      </c>
      <c r="R18" s="9">
        <f t="shared" si="9"/>
        <v>33148703</v>
      </c>
      <c r="S18" s="8">
        <v>210173.6798658536</v>
      </c>
      <c r="T18" s="9">
        <f t="shared" si="10"/>
        <v>33695775</v>
      </c>
      <c r="U18" s="8">
        <v>212376.37450761787</v>
      </c>
      <c r="V18" s="9">
        <f t="shared" si="11"/>
        <v>34828011</v>
      </c>
      <c r="W18" s="8">
        <v>214602.1541697708</v>
      </c>
      <c r="AA18" s="13">
        <f t="shared" si="2"/>
        <v>54.19107193957651</v>
      </c>
      <c r="AB18" s="13">
        <f t="shared" si="3"/>
        <v>59.245274673614894</v>
      </c>
      <c r="AC18" s="2">
        <f t="shared" si="5"/>
        <v>157.31190618421073</v>
      </c>
      <c r="AD18" s="2">
        <f t="shared" si="6"/>
        <v>157.72052438325122</v>
      </c>
      <c r="AE18" s="2">
        <f t="shared" si="7"/>
        <v>158.66065647895945</v>
      </c>
      <c r="AF18" s="2">
        <f t="shared" si="8"/>
        <v>162.29105963422771</v>
      </c>
    </row>
    <row r="19" spans="1:32">
      <c r="A19" s="59"/>
      <c r="B19" s="12"/>
      <c r="C19" s="11" t="s">
        <v>24</v>
      </c>
      <c r="D19" s="10">
        <f>'[1]Steuer 1858'!D18</f>
        <v>258948</v>
      </c>
      <c r="E19" s="1">
        <v>261015</v>
      </c>
      <c r="F19" s="1">
        <v>6110907</v>
      </c>
      <c r="G19" s="1">
        <v>6127897</v>
      </c>
      <c r="H19" s="1">
        <v>6651493</v>
      </c>
      <c r="L19" s="1">
        <f t="shared" si="0"/>
        <v>543790.80000000005</v>
      </c>
      <c r="M19" s="8">
        <v>13620.808478235222</v>
      </c>
      <c r="N19" s="9">
        <f t="shared" si="1"/>
        <v>522030</v>
      </c>
      <c r="O19" s="8">
        <v>15018.380879150272</v>
      </c>
      <c r="P19" s="9">
        <f t="shared" si="4"/>
        <v>6110907</v>
      </c>
      <c r="Q19" s="8">
        <v>40539.993757022094</v>
      </c>
      <c r="R19" s="9">
        <f t="shared" si="9"/>
        <v>6127897</v>
      </c>
      <c r="S19" s="8">
        <v>41046.7342307</v>
      </c>
      <c r="T19" s="9">
        <f t="shared" si="10"/>
        <v>6651493</v>
      </c>
      <c r="U19" s="8">
        <v>41559.808842197519</v>
      </c>
      <c r="V19" s="9">
        <f t="shared" si="11"/>
        <v>0</v>
      </c>
      <c r="W19" s="8">
        <v>42079.296766761159</v>
      </c>
      <c r="AA19" s="2">
        <f t="shared" si="2"/>
        <v>39.923533237320449</v>
      </c>
      <c r="AB19" s="2">
        <f t="shared" si="3"/>
        <v>34.759406103804714</v>
      </c>
      <c r="AC19" s="2">
        <f t="shared" si="5"/>
        <v>150.73773904914589</v>
      </c>
      <c r="AD19" s="2">
        <f t="shared" si="6"/>
        <v>149.29073201192153</v>
      </c>
      <c r="AE19" s="2">
        <f t="shared" si="7"/>
        <v>160.04628474725908</v>
      </c>
      <c r="AF19" s="2">
        <f t="shared" si="8"/>
        <v>0</v>
      </c>
    </row>
    <row r="20" spans="1:32">
      <c r="A20" s="59">
        <v>9</v>
      </c>
      <c r="B20" s="12" t="s">
        <v>23</v>
      </c>
      <c r="C20" s="11" t="s">
        <v>22</v>
      </c>
      <c r="D20" s="10">
        <f>'[1]Steuer 1858'!D19</f>
        <v>1392891</v>
      </c>
      <c r="E20" s="1">
        <v>1630122</v>
      </c>
      <c r="F20" s="1">
        <v>14087352</v>
      </c>
      <c r="G20" s="1">
        <v>14267238</v>
      </c>
      <c r="H20" s="1">
        <v>12646680</v>
      </c>
      <c r="I20" s="1">
        <v>13381231</v>
      </c>
      <c r="L20" s="1">
        <f t="shared" si="0"/>
        <v>2925071.1</v>
      </c>
      <c r="M20" s="8">
        <v>56724.444226058404</v>
      </c>
      <c r="N20" s="9">
        <f t="shared" si="1"/>
        <v>3260244</v>
      </c>
      <c r="O20" s="8">
        <v>61073.213782588937</v>
      </c>
      <c r="P20" s="9">
        <f t="shared" si="4"/>
        <v>14087352</v>
      </c>
      <c r="Q20" s="8">
        <v>114025.2304722735</v>
      </c>
      <c r="R20" s="9">
        <f t="shared" si="9"/>
        <v>14267238</v>
      </c>
      <c r="S20" s="8">
        <v>115629.05547132384</v>
      </c>
      <c r="T20" s="9">
        <f t="shared" si="10"/>
        <v>12646680</v>
      </c>
      <c r="U20" s="8">
        <v>117255.43911478056</v>
      </c>
      <c r="V20" s="9">
        <f t="shared" si="11"/>
        <v>13381231</v>
      </c>
      <c r="W20" s="8">
        <v>118904.69870187377</v>
      </c>
      <c r="AA20" s="13">
        <f t="shared" si="2"/>
        <v>51.566324534498726</v>
      </c>
      <c r="AB20" s="13">
        <f t="shared" si="3"/>
        <v>53.382551827155474</v>
      </c>
      <c r="AC20" s="2">
        <f t="shared" si="5"/>
        <v>123.54591998325753</v>
      </c>
      <c r="AD20" s="2">
        <f t="shared" si="6"/>
        <v>123.38800089514088</v>
      </c>
      <c r="AE20" s="13">
        <f t="shared" si="7"/>
        <v>107.85580690734739</v>
      </c>
      <c r="AF20" s="13">
        <f t="shared" si="8"/>
        <v>112.53744508070589</v>
      </c>
    </row>
    <row r="21" spans="1:32">
      <c r="A21" s="59"/>
      <c r="B21" s="12"/>
      <c r="C21" s="11" t="s">
        <v>21</v>
      </c>
      <c r="D21" s="10">
        <f>'[1]Steuer 1858'!D20</f>
        <v>202508</v>
      </c>
      <c r="E21" s="1">
        <v>241338</v>
      </c>
      <c r="H21" s="1">
        <v>2189094</v>
      </c>
      <c r="L21" s="1">
        <f t="shared" si="0"/>
        <v>425266.80000000005</v>
      </c>
      <c r="M21" s="8">
        <v>13527.51518286502</v>
      </c>
      <c r="N21" s="9">
        <f t="shared" si="1"/>
        <v>482676</v>
      </c>
      <c r="O21" s="8">
        <v>14195.184228666707</v>
      </c>
      <c r="P21" s="9"/>
      <c r="Q21" s="8">
        <v>21867.019256761174</v>
      </c>
      <c r="R21" s="9"/>
      <c r="S21" s="8">
        <v>21920.620720224641</v>
      </c>
      <c r="T21" s="9">
        <f t="shared" si="10"/>
        <v>2189094</v>
      </c>
      <c r="U21" s="8">
        <v>21974.353574109988</v>
      </c>
      <c r="V21" s="9">
        <f t="shared" si="11"/>
        <v>0</v>
      </c>
      <c r="W21" s="8">
        <v>22028.218140487581</v>
      </c>
      <c r="AA21" s="13">
        <f t="shared" si="2"/>
        <v>31.437170407960462</v>
      </c>
      <c r="AB21" s="13">
        <f t="shared" si="3"/>
        <v>34.002799275070466</v>
      </c>
      <c r="AC21" s="2">
        <f t="shared" si="5"/>
        <v>0</v>
      </c>
      <c r="AD21" s="2">
        <f t="shared" si="6"/>
        <v>0</v>
      </c>
      <c r="AE21" s="13">
        <f t="shared" si="7"/>
        <v>99.620404878675174</v>
      </c>
      <c r="AF21" s="2">
        <f t="shared" si="8"/>
        <v>0</v>
      </c>
    </row>
    <row r="22" spans="1:32">
      <c r="A22" s="12">
        <v>10</v>
      </c>
      <c r="B22" s="12" t="s">
        <v>20</v>
      </c>
      <c r="C22" s="11" t="s">
        <v>19</v>
      </c>
      <c r="D22" s="10">
        <f>'[1]Steuer 1858'!D21</f>
        <v>129614</v>
      </c>
      <c r="E22" s="1">
        <v>152791</v>
      </c>
      <c r="F22" s="1">
        <v>757062</v>
      </c>
      <c r="G22" s="1">
        <v>799305</v>
      </c>
      <c r="H22" s="1">
        <v>816847</v>
      </c>
      <c r="I22" s="1">
        <v>897462</v>
      </c>
      <c r="L22" s="1">
        <f t="shared" si="0"/>
        <v>272189.40000000002</v>
      </c>
      <c r="M22" s="8">
        <v>13148.035327335094</v>
      </c>
      <c r="N22" s="9">
        <f t="shared" si="1"/>
        <v>305582</v>
      </c>
      <c r="O22" s="8">
        <v>14285.047614467894</v>
      </c>
      <c r="P22" s="9">
        <f t="shared" ref="P22:P27" si="12">F22</f>
        <v>757062</v>
      </c>
      <c r="Q22" s="8">
        <v>27893.839041110776</v>
      </c>
      <c r="R22" s="9">
        <f t="shared" ref="R22:R27" si="13">G22</f>
        <v>799305</v>
      </c>
      <c r="S22" s="8">
        <v>28286.591317333226</v>
      </c>
      <c r="T22" s="9">
        <f t="shared" si="10"/>
        <v>816847</v>
      </c>
      <c r="U22" s="8">
        <v>28684.873644483789</v>
      </c>
      <c r="V22" s="9">
        <f t="shared" si="11"/>
        <v>897462</v>
      </c>
      <c r="W22" s="8">
        <v>29088.763887071771</v>
      </c>
      <c r="AA22" s="13">
        <f t="shared" si="2"/>
        <v>20.701906651719398</v>
      </c>
      <c r="AB22" s="13">
        <f t="shared" si="3"/>
        <v>21.391738287977883</v>
      </c>
      <c r="AC22" s="13">
        <f t="shared" si="5"/>
        <v>27.140832026893801</v>
      </c>
      <c r="AD22" s="13">
        <f t="shared" si="6"/>
        <v>28.257381422632157</v>
      </c>
      <c r="AE22" s="13">
        <f t="shared" si="7"/>
        <v>28.476576544275026</v>
      </c>
      <c r="AF22" s="13">
        <f t="shared" si="8"/>
        <v>30.852531358297718</v>
      </c>
    </row>
    <row r="23" spans="1:32">
      <c r="A23" s="59">
        <v>11</v>
      </c>
      <c r="B23" s="12" t="s">
        <v>18</v>
      </c>
      <c r="C23" s="11" t="s">
        <v>17</v>
      </c>
      <c r="D23" s="10">
        <f>'[1]Steuer 1858'!D22</f>
        <v>1424969</v>
      </c>
      <c r="E23" s="1">
        <v>1577761</v>
      </c>
      <c r="F23" s="1">
        <v>24136696</v>
      </c>
      <c r="G23" s="1">
        <v>24220059</v>
      </c>
      <c r="H23" s="1">
        <v>16421806</v>
      </c>
      <c r="I23" s="1">
        <v>16526507</v>
      </c>
      <c r="L23" s="1">
        <f t="shared" si="0"/>
        <v>2992434.9</v>
      </c>
      <c r="M23" s="8">
        <v>70036.57408115943</v>
      </c>
      <c r="N23" s="9">
        <f t="shared" si="1"/>
        <v>3155522</v>
      </c>
      <c r="O23" s="8">
        <v>72929.873212297229</v>
      </c>
      <c r="P23" s="9">
        <f t="shared" si="12"/>
        <v>24136696</v>
      </c>
      <c r="Q23" s="8">
        <v>172536.82765567204</v>
      </c>
      <c r="R23" s="9">
        <f t="shared" si="13"/>
        <v>24220059</v>
      </c>
      <c r="S23" s="8">
        <v>176975.74452294665</v>
      </c>
      <c r="T23" s="9">
        <f t="shared" si="10"/>
        <v>16421806</v>
      </c>
      <c r="U23" s="8">
        <v>181528.86299704516</v>
      </c>
      <c r="V23" s="9">
        <f t="shared" si="11"/>
        <v>16526507</v>
      </c>
      <c r="W23" s="8">
        <v>186199.12118367918</v>
      </c>
      <c r="AA23" s="13">
        <f t="shared" si="2"/>
        <v>42.726745836144438</v>
      </c>
      <c r="AB23" s="13">
        <f t="shared" si="3"/>
        <v>43.26789367663298</v>
      </c>
      <c r="AC23" s="2">
        <f t="shared" si="5"/>
        <v>139.8930090923491</v>
      </c>
      <c r="AD23" s="2">
        <f t="shared" si="6"/>
        <v>136.85524570210032</v>
      </c>
      <c r="AE23" s="13">
        <f t="shared" si="7"/>
        <v>90.463883973466551</v>
      </c>
      <c r="AF23" s="13">
        <f t="shared" si="8"/>
        <v>88.757169716698911</v>
      </c>
    </row>
    <row r="24" spans="1:32">
      <c r="A24" s="59"/>
      <c r="B24" s="12"/>
      <c r="C24" s="11" t="s">
        <v>16</v>
      </c>
      <c r="D24" s="10">
        <f>'[1]Steuer 1858'!D23</f>
        <v>77089</v>
      </c>
      <c r="E24" s="1">
        <v>82234</v>
      </c>
      <c r="L24" s="1">
        <f t="shared" si="0"/>
        <v>161886.9</v>
      </c>
      <c r="M24" s="8">
        <v>18567.439937031366</v>
      </c>
      <c r="N24" s="9">
        <f t="shared" si="1"/>
        <v>164468</v>
      </c>
      <c r="O24" s="8">
        <v>18854.903515876293</v>
      </c>
      <c r="P24" s="9">
        <f t="shared" si="12"/>
        <v>0</v>
      </c>
      <c r="Q24" s="8">
        <v>17566.351302534935</v>
      </c>
      <c r="R24" s="9">
        <f t="shared" si="13"/>
        <v>0</v>
      </c>
      <c r="S24" s="8">
        <v>17635.340093542585</v>
      </c>
      <c r="T24" s="9">
        <f t="shared" si="10"/>
        <v>0</v>
      </c>
      <c r="U24" s="8">
        <v>17704.599826033911</v>
      </c>
      <c r="V24" s="9">
        <f t="shared" si="11"/>
        <v>0</v>
      </c>
      <c r="W24" s="8">
        <v>17774.131564084491</v>
      </c>
      <c r="AA24" s="2">
        <f t="shared" si="2"/>
        <v>8.7188594953862601</v>
      </c>
      <c r="AB24" s="2">
        <f t="shared" si="3"/>
        <v>8.7228237398040189</v>
      </c>
      <c r="AC24" s="2">
        <f t="shared" si="5"/>
        <v>0</v>
      </c>
      <c r="AD24" s="2">
        <f t="shared" si="6"/>
        <v>0</v>
      </c>
      <c r="AE24" s="2">
        <f t="shared" si="7"/>
        <v>0</v>
      </c>
      <c r="AF24" s="2">
        <f t="shared" si="8"/>
        <v>0</v>
      </c>
    </row>
    <row r="25" spans="1:32">
      <c r="A25" s="12">
        <v>12</v>
      </c>
      <c r="B25" s="12" t="s">
        <v>15</v>
      </c>
      <c r="C25" s="11" t="s">
        <v>14</v>
      </c>
      <c r="D25" s="10">
        <f>'[1]Steuer 1858'!D24</f>
        <v>603641</v>
      </c>
      <c r="E25" s="1">
        <v>760122</v>
      </c>
      <c r="H25" s="1">
        <v>8387110</v>
      </c>
      <c r="L25" s="1">
        <f t="shared" si="0"/>
        <v>1267646.1000000001</v>
      </c>
      <c r="M25" s="8">
        <v>42490.801755041284</v>
      </c>
      <c r="N25" s="9">
        <f t="shared" si="1"/>
        <v>1520244</v>
      </c>
      <c r="O25" s="8">
        <v>42429.439556337165</v>
      </c>
      <c r="P25" s="9">
        <f t="shared" si="12"/>
        <v>0</v>
      </c>
      <c r="Q25" s="8">
        <v>106380.35673164298</v>
      </c>
      <c r="R25" s="9">
        <f t="shared" si="13"/>
        <v>0</v>
      </c>
      <c r="S25" s="8">
        <v>111932.24124842306</v>
      </c>
      <c r="T25" s="9">
        <f t="shared" si="10"/>
        <v>8387110</v>
      </c>
      <c r="U25" s="8">
        <v>117773.8730703886</v>
      </c>
      <c r="V25" s="9">
        <f t="shared" si="11"/>
        <v>0</v>
      </c>
      <c r="W25" s="8">
        <v>123920.37381986596</v>
      </c>
      <c r="AA25" s="13">
        <f t="shared" si="2"/>
        <v>29.833423885667241</v>
      </c>
      <c r="AB25" s="13">
        <f t="shared" si="3"/>
        <v>35.829933553127496</v>
      </c>
      <c r="AC25" s="2">
        <f t="shared" si="5"/>
        <v>0</v>
      </c>
      <c r="AD25" s="2">
        <f t="shared" si="6"/>
        <v>0</v>
      </c>
      <c r="AE25" s="13">
        <f t="shared" si="7"/>
        <v>71.213672280161575</v>
      </c>
      <c r="AF25" s="2">
        <f t="shared" si="8"/>
        <v>0</v>
      </c>
    </row>
    <row r="26" spans="1:32">
      <c r="A26" s="12">
        <v>13</v>
      </c>
      <c r="B26" s="12" t="s">
        <v>13</v>
      </c>
      <c r="C26" s="11" t="s">
        <v>12</v>
      </c>
      <c r="D26" s="10">
        <f>'[1]Steuer 1858'!D25</f>
        <v>0</v>
      </c>
      <c r="F26" s="1">
        <v>4067666</v>
      </c>
      <c r="G26" s="1">
        <v>4147467</v>
      </c>
      <c r="H26" s="1">
        <v>4523195</v>
      </c>
      <c r="I26" s="1">
        <v>4561437</v>
      </c>
      <c r="M26" s="8">
        <v>25259.468071130323</v>
      </c>
      <c r="N26" s="9"/>
      <c r="O26" s="8">
        <v>27473.51841914852</v>
      </c>
      <c r="P26" s="9">
        <f t="shared" si="12"/>
        <v>4067666</v>
      </c>
      <c r="Q26" s="8">
        <v>72964.049865857451</v>
      </c>
      <c r="R26" s="9">
        <f t="shared" si="13"/>
        <v>4147467</v>
      </c>
      <c r="S26" s="8">
        <v>74836.919921235851</v>
      </c>
      <c r="T26" s="9">
        <f t="shared" si="10"/>
        <v>4523195</v>
      </c>
      <c r="U26" s="8">
        <v>76757.863545046668</v>
      </c>
      <c r="V26" s="9">
        <f t="shared" si="11"/>
        <v>4561437</v>
      </c>
      <c r="W26" s="8">
        <v>78728.114708635228</v>
      </c>
      <c r="AA26" s="2">
        <f t="shared" si="2"/>
        <v>0</v>
      </c>
      <c r="AB26" s="2">
        <f t="shared" si="3"/>
        <v>0</v>
      </c>
      <c r="AC26" s="13">
        <f t="shared" si="5"/>
        <v>55.748906584520739</v>
      </c>
      <c r="AD26" s="13">
        <f t="shared" si="6"/>
        <v>55.420065448512773</v>
      </c>
      <c r="AE26" s="13">
        <f t="shared" si="7"/>
        <v>58.928099234360339</v>
      </c>
      <c r="AF26" s="13">
        <f t="shared" si="8"/>
        <v>57.939111293105597</v>
      </c>
    </row>
    <row r="27" spans="1:32">
      <c r="A27" s="59">
        <v>14</v>
      </c>
      <c r="B27" s="12" t="s">
        <v>125</v>
      </c>
      <c r="C27" s="11" t="s">
        <v>124</v>
      </c>
      <c r="D27" s="10">
        <f>'[1]Steuer 1858'!D26</f>
        <v>189953</v>
      </c>
      <c r="E27" s="1">
        <v>202256</v>
      </c>
      <c r="F27" s="1">
        <v>1215469</v>
      </c>
      <c r="G27" s="1">
        <v>1222537</v>
      </c>
      <c r="H27" s="1">
        <v>1277879</v>
      </c>
      <c r="I27" s="1">
        <v>1280969</v>
      </c>
      <c r="L27" s="1">
        <f t="shared" ref="L27:L39" si="14">2.1*D27</f>
        <v>398901.3</v>
      </c>
      <c r="M27" s="8">
        <v>18350</v>
      </c>
      <c r="N27" s="9">
        <f t="shared" ref="N27:N39" si="15">2*E27</f>
        <v>404512</v>
      </c>
      <c r="O27" s="8">
        <v>18893.003377115419</v>
      </c>
      <c r="P27" s="9">
        <f t="shared" si="12"/>
        <v>1215469</v>
      </c>
      <c r="Q27" s="8">
        <v>13319.649676551151</v>
      </c>
      <c r="R27" s="9">
        <f t="shared" si="13"/>
        <v>1222537</v>
      </c>
      <c r="S27" s="8">
        <v>13422.4323372054</v>
      </c>
      <c r="T27" s="9">
        <f t="shared" si="10"/>
        <v>1277879</v>
      </c>
      <c r="U27" s="8">
        <v>13526.008132483135</v>
      </c>
      <c r="V27" s="9">
        <f t="shared" si="11"/>
        <v>1280969</v>
      </c>
      <c r="W27" s="8">
        <v>13630.383182701995</v>
      </c>
      <c r="AA27" s="13">
        <f t="shared" si="2"/>
        <v>21.738490463215257</v>
      </c>
      <c r="AB27" s="13">
        <f t="shared" si="3"/>
        <v>21.41067737752984</v>
      </c>
      <c r="AC27" s="13">
        <f t="shared" si="5"/>
        <v>91.253826453093367</v>
      </c>
      <c r="AD27" s="13">
        <f t="shared" si="6"/>
        <v>91.081628820081406</v>
      </c>
      <c r="AE27" s="13">
        <f t="shared" si="7"/>
        <v>94.475693603283688</v>
      </c>
      <c r="AF27" s="13">
        <f t="shared" si="8"/>
        <v>93.978942692208989</v>
      </c>
    </row>
    <row r="28" spans="1:32">
      <c r="A28" s="59"/>
      <c r="B28" s="12"/>
      <c r="C28" s="11" t="s">
        <v>123</v>
      </c>
      <c r="D28" s="10">
        <f>'[1]Steuer 1858'!D27</f>
        <v>88338</v>
      </c>
      <c r="E28" s="1">
        <v>106084</v>
      </c>
      <c r="L28" s="1">
        <f t="shared" si="14"/>
        <v>185509.80000000002</v>
      </c>
      <c r="M28" s="8">
        <v>14813.727107519342</v>
      </c>
      <c r="N28" s="9">
        <f t="shared" si="15"/>
        <v>212168</v>
      </c>
      <c r="O28" s="8">
        <v>16172.170807168039</v>
      </c>
      <c r="AA28" s="2">
        <f t="shared" si="2"/>
        <v>12.52283092928292</v>
      </c>
      <c r="AB28" s="2">
        <f t="shared" si="3"/>
        <v>13.11932717813988</v>
      </c>
      <c r="AC28" s="2"/>
      <c r="AD28" s="2"/>
      <c r="AE28" s="2"/>
      <c r="AF28" s="2"/>
    </row>
    <row r="29" spans="1:32">
      <c r="A29" s="59"/>
      <c r="B29" s="12"/>
      <c r="C29" s="11" t="s">
        <v>122</v>
      </c>
      <c r="D29" s="10">
        <f>'[1]Steuer 1858'!D28</f>
        <v>68983</v>
      </c>
      <c r="E29" s="1">
        <v>72128</v>
      </c>
      <c r="L29" s="1">
        <f t="shared" si="14"/>
        <v>144864.30000000002</v>
      </c>
      <c r="M29" s="8">
        <v>8069.462448967417</v>
      </c>
      <c r="N29" s="9">
        <f t="shared" si="15"/>
        <v>144256</v>
      </c>
      <c r="O29" s="8">
        <v>8798.6661672801765</v>
      </c>
      <c r="AA29" s="2">
        <f t="shared" si="2"/>
        <v>17.952162354821677</v>
      </c>
      <c r="AB29" s="2">
        <f t="shared" si="3"/>
        <v>16.395212326210132</v>
      </c>
      <c r="AC29" s="2"/>
      <c r="AD29" s="2"/>
      <c r="AE29" s="2"/>
      <c r="AF29" s="2"/>
    </row>
    <row r="30" spans="1:32">
      <c r="A30" s="59"/>
      <c r="B30" s="12"/>
      <c r="C30" s="11" t="s">
        <v>121</v>
      </c>
      <c r="D30" s="10">
        <f>'[1]Steuer 1858'!D29</f>
        <v>47238</v>
      </c>
      <c r="E30" s="1">
        <v>50133</v>
      </c>
      <c r="L30" s="1">
        <f t="shared" si="14"/>
        <v>99199.8</v>
      </c>
      <c r="M30" s="8"/>
      <c r="N30" s="9">
        <f t="shared" si="15"/>
        <v>100266</v>
      </c>
      <c r="O30" s="8">
        <v>3699.591519319687</v>
      </c>
      <c r="AA30" s="2" t="e">
        <f t="shared" si="2"/>
        <v>#DIV/0!</v>
      </c>
      <c r="AB30" s="2">
        <f t="shared" si="3"/>
        <v>27.101910974873729</v>
      </c>
      <c r="AC30" s="2"/>
      <c r="AD30" s="2"/>
      <c r="AE30" s="2"/>
      <c r="AF30" s="2"/>
    </row>
    <row r="31" spans="1:32">
      <c r="A31" s="59">
        <v>15</v>
      </c>
      <c r="B31" s="12" t="s">
        <v>120</v>
      </c>
      <c r="C31" s="11" t="s">
        <v>119</v>
      </c>
      <c r="D31" s="10">
        <f>'[1]Steuer 1858'!D30</f>
        <v>6123919</v>
      </c>
      <c r="E31" s="1">
        <v>7244990</v>
      </c>
      <c r="L31" s="1">
        <f t="shared" si="14"/>
        <v>12860229.9</v>
      </c>
      <c r="M31" s="8">
        <v>181488.88967860639</v>
      </c>
      <c r="N31" s="9">
        <f t="shared" si="15"/>
        <v>14489980</v>
      </c>
      <c r="O31" s="8">
        <v>198840.83431991783</v>
      </c>
      <c r="AA31" s="2">
        <f t="shared" si="2"/>
        <v>70.859598748848057</v>
      </c>
      <c r="AB31" s="2">
        <f t="shared" si="3"/>
        <v>72.872255085627259</v>
      </c>
      <c r="AC31" s="2"/>
      <c r="AD31" s="2"/>
      <c r="AE31" s="2"/>
      <c r="AF31" s="2"/>
    </row>
    <row r="32" spans="1:32">
      <c r="A32" s="59"/>
      <c r="B32" s="12"/>
      <c r="C32" s="11" t="s">
        <v>118</v>
      </c>
      <c r="D32" s="10">
        <f>'[1]Steuer 1858'!D31</f>
        <v>891851</v>
      </c>
      <c r="E32" s="1">
        <v>985823</v>
      </c>
      <c r="L32" s="1">
        <f t="shared" si="14"/>
        <v>1872887.1</v>
      </c>
      <c r="M32" s="8">
        <v>43557.910477759891</v>
      </c>
      <c r="N32" s="9">
        <f t="shared" si="15"/>
        <v>1971646</v>
      </c>
      <c r="O32" s="8">
        <v>44298.226529924847</v>
      </c>
      <c r="AA32" s="2">
        <f t="shared" si="2"/>
        <v>42.997634171553571</v>
      </c>
      <c r="AB32" s="2">
        <f t="shared" si="3"/>
        <v>44.508463531109783</v>
      </c>
      <c r="AC32" s="2"/>
      <c r="AD32" s="2"/>
      <c r="AE32" s="2"/>
      <c r="AF32" s="2"/>
    </row>
    <row r="33" spans="1:32">
      <c r="A33" s="59"/>
      <c r="B33" s="12"/>
      <c r="C33" s="11" t="s">
        <v>117</v>
      </c>
      <c r="D33" s="10">
        <f>'[1]Steuer 1858'!D32</f>
        <v>377325</v>
      </c>
      <c r="E33" s="1">
        <v>450574</v>
      </c>
      <c r="L33" s="1">
        <f t="shared" si="14"/>
        <v>792382.5</v>
      </c>
      <c r="M33" s="8">
        <v>18517.337945825271</v>
      </c>
      <c r="N33" s="9">
        <f t="shared" si="15"/>
        <v>901148</v>
      </c>
      <c r="O33" s="8">
        <v>19249.570835475613</v>
      </c>
      <c r="AA33" s="2">
        <f t="shared" si="2"/>
        <v>42.791382990266285</v>
      </c>
      <c r="AB33" s="2">
        <f t="shared" si="3"/>
        <v>46.813926798785936</v>
      </c>
      <c r="AC33" s="2"/>
      <c r="AD33" s="2"/>
      <c r="AE33" s="2"/>
      <c r="AF33" s="2"/>
    </row>
    <row r="34" spans="1:32">
      <c r="A34" s="59"/>
      <c r="B34" s="12"/>
      <c r="C34" s="11" t="s">
        <v>116</v>
      </c>
      <c r="D34" s="10">
        <f>'[1]Steuer 1858'!D33</f>
        <v>255503</v>
      </c>
      <c r="E34" s="1">
        <v>324156</v>
      </c>
      <c r="L34" s="1">
        <f t="shared" si="14"/>
        <v>536556.30000000005</v>
      </c>
      <c r="M34" s="8">
        <v>15797.600173526935</v>
      </c>
      <c r="N34" s="9">
        <f t="shared" si="15"/>
        <v>648312</v>
      </c>
      <c r="O34" s="8">
        <v>17203.946383286446</v>
      </c>
      <c r="AA34" s="2">
        <f t="shared" si="2"/>
        <v>33.964418272791981</v>
      </c>
      <c r="AB34" s="2">
        <f t="shared" si="3"/>
        <v>37.683911909294956</v>
      </c>
      <c r="AC34" s="2"/>
      <c r="AD34" s="2"/>
      <c r="AE34" s="2"/>
      <c r="AF34" s="2"/>
    </row>
    <row r="35" spans="1:32">
      <c r="A35" s="59"/>
      <c r="B35" s="12"/>
      <c r="C35" s="11" t="s">
        <v>115</v>
      </c>
      <c r="D35" s="10">
        <f>'[1]Steuer 1858'!D34</f>
        <v>368558</v>
      </c>
      <c r="E35" s="1">
        <v>433488</v>
      </c>
      <c r="L35" s="1">
        <f t="shared" si="14"/>
        <v>773971.8</v>
      </c>
      <c r="M35" s="8">
        <v>22458.805479672261</v>
      </c>
      <c r="N35" s="9">
        <f t="shared" si="15"/>
        <v>866976</v>
      </c>
      <c r="O35" s="8">
        <v>23381.697081177899</v>
      </c>
      <c r="AA35" s="2">
        <f t="shared" si="2"/>
        <v>34.461841735106141</v>
      </c>
      <c r="AB35" s="2">
        <f t="shared" si="3"/>
        <v>37.079258917348199</v>
      </c>
      <c r="AC35" s="2"/>
      <c r="AD35" s="2"/>
      <c r="AE35" s="2"/>
      <c r="AF35" s="2"/>
    </row>
    <row r="36" spans="1:32">
      <c r="A36" s="59"/>
      <c r="B36" s="12" t="s">
        <v>114</v>
      </c>
      <c r="C36" s="11"/>
      <c r="D36" s="10">
        <f>'[1]Steuer 1858'!D35</f>
        <v>8017156</v>
      </c>
      <c r="E36" s="1">
        <v>9439031</v>
      </c>
      <c r="L36" s="1">
        <f t="shared" si="14"/>
        <v>16836027.600000001</v>
      </c>
      <c r="M36" s="8"/>
      <c r="N36" s="9">
        <f t="shared" si="15"/>
        <v>18878062</v>
      </c>
      <c r="AA36" s="2"/>
      <c r="AB36" s="2"/>
      <c r="AC36" s="2"/>
      <c r="AD36" s="2"/>
      <c r="AE36" s="2"/>
      <c r="AF36" s="2"/>
    </row>
    <row r="37" spans="1:32">
      <c r="A37" s="12">
        <v>16</v>
      </c>
      <c r="B37" s="12" t="s">
        <v>113</v>
      </c>
      <c r="C37" s="11" t="s">
        <v>112</v>
      </c>
      <c r="D37" s="10">
        <f>'[1]Steuer 1858'!D36</f>
        <v>420620</v>
      </c>
      <c r="E37" s="1">
        <v>492624</v>
      </c>
      <c r="L37" s="1">
        <f t="shared" si="14"/>
        <v>883302</v>
      </c>
      <c r="M37" s="8">
        <v>16230.818569902385</v>
      </c>
      <c r="N37" s="9">
        <f t="shared" si="15"/>
        <v>985248</v>
      </c>
      <c r="O37" s="8">
        <v>17229.636377598446</v>
      </c>
      <c r="AA37" s="2">
        <f>L37/M37</f>
        <v>54.421284804325943</v>
      </c>
      <c r="AB37" s="2">
        <f>N37/O37</f>
        <v>57.183331000588929</v>
      </c>
      <c r="AC37" s="2"/>
      <c r="AD37" s="2"/>
      <c r="AE37" s="2"/>
      <c r="AF37" s="2"/>
    </row>
    <row r="38" spans="1:32">
      <c r="A38" s="12">
        <v>17</v>
      </c>
      <c r="B38" s="12" t="s">
        <v>111</v>
      </c>
      <c r="C38" s="11" t="s">
        <v>110</v>
      </c>
      <c r="D38" s="10">
        <f>'[1]Steuer 1858'!D37</f>
        <v>837203</v>
      </c>
      <c r="E38" s="1">
        <v>888926</v>
      </c>
      <c r="L38" s="1">
        <f t="shared" si="14"/>
        <v>1758126.3</v>
      </c>
      <c r="M38" s="8">
        <v>21617.228054288753</v>
      </c>
      <c r="N38" s="9">
        <f t="shared" si="15"/>
        <v>1777852</v>
      </c>
      <c r="O38" s="8">
        <v>23894.191370186301</v>
      </c>
      <c r="AA38" s="2">
        <f>L38/M38</f>
        <v>81.329867806580154</v>
      </c>
      <c r="AB38" s="2">
        <f>N38/O38</f>
        <v>74.405196328103997</v>
      </c>
      <c r="AC38" s="2"/>
      <c r="AD38" s="2"/>
      <c r="AE38" s="2"/>
      <c r="AF38" s="2"/>
    </row>
    <row r="39" spans="1:32">
      <c r="A39" s="12">
        <v>18</v>
      </c>
      <c r="B39" s="12" t="s">
        <v>109</v>
      </c>
      <c r="C39" s="11" t="s">
        <v>108</v>
      </c>
      <c r="D39" s="10">
        <f>'[1]Steuer 1858'!D38</f>
        <v>374607</v>
      </c>
      <c r="E39" s="1">
        <v>465141</v>
      </c>
      <c r="L39" s="1">
        <f t="shared" si="14"/>
        <v>786674.70000000007</v>
      </c>
      <c r="M39" s="8">
        <v>18179.540996132302</v>
      </c>
      <c r="N39" s="9">
        <f t="shared" si="15"/>
        <v>930282</v>
      </c>
      <c r="O39" s="8">
        <v>18655.71364992642</v>
      </c>
      <c r="AA39" s="2">
        <f>L39/M39</f>
        <v>43.272528176996609</v>
      </c>
      <c r="AB39" s="2">
        <f>N39/O39</f>
        <v>49.865795404919773</v>
      </c>
      <c r="AC39" s="2"/>
      <c r="AD39" s="2"/>
      <c r="AE39" s="2"/>
      <c r="AF39" s="2"/>
    </row>
    <row r="40" spans="1:32">
      <c r="A40" s="7"/>
      <c r="B40" s="6" t="s">
        <v>107</v>
      </c>
      <c r="C40" s="5"/>
      <c r="D40" s="4">
        <f>'[1]Steuer 1858'!D39</f>
        <v>45478500</v>
      </c>
      <c r="E40" s="3">
        <f>SUM(E8:E39)</f>
        <v>63422158</v>
      </c>
    </row>
    <row r="42" spans="1:32">
      <c r="B42" s="1" t="s">
        <v>106</v>
      </c>
      <c r="C42" s="1" t="s">
        <v>78</v>
      </c>
      <c r="F42" s="1">
        <v>4457675</v>
      </c>
      <c r="G42" s="1">
        <v>4471816</v>
      </c>
      <c r="H42" s="1">
        <v>4953843</v>
      </c>
      <c r="I42" s="1">
        <v>5250423</v>
      </c>
      <c r="L42" s="1">
        <f>2.1*D42</f>
        <v>0</v>
      </c>
      <c r="P42" s="9">
        <f>F42</f>
        <v>4457675</v>
      </c>
      <c r="Q42" s="8">
        <f>'City populations'!$K$109</f>
        <v>44414.209132080839</v>
      </c>
      <c r="R42" s="9">
        <f>G42</f>
        <v>4471816</v>
      </c>
      <c r="S42" s="8">
        <f>'City populations'!$K$110</f>
        <v>45574.347727611537</v>
      </c>
      <c r="T42" s="9">
        <f>H42</f>
        <v>4953843</v>
      </c>
      <c r="U42" s="8">
        <f>'City populations'!$K$111</f>
        <v>46764.790173804919</v>
      </c>
      <c r="V42" s="9">
        <f>I42</f>
        <v>5250423</v>
      </c>
      <c r="W42" s="8">
        <f>'City populations'!$K$112</f>
        <v>47986.328034159116</v>
      </c>
      <c r="AA42" s="2" t="e">
        <f>L42/M42</f>
        <v>#DIV/0!</v>
      </c>
      <c r="AB42" s="2" t="e">
        <f>N42/O42</f>
        <v>#DIV/0!</v>
      </c>
      <c r="AC42" s="2">
        <f>P42/Q42</f>
        <v>100.36596591742924</v>
      </c>
      <c r="AD42" s="2">
        <f>R42/S42</f>
        <v>98.121338493468315</v>
      </c>
      <c r="AE42" s="2">
        <f>T42/U42</f>
        <v>105.93104302593177</v>
      </c>
      <c r="AF42" s="2">
        <f>V42/W42</f>
        <v>109.41497745488009</v>
      </c>
    </row>
    <row r="45" spans="1:32">
      <c r="L45" s="1">
        <f>L10/L11</f>
        <v>10.39021367606788</v>
      </c>
      <c r="M45" s="1">
        <f>M10/M11</f>
        <v>6.1034695971430883</v>
      </c>
      <c r="N45" s="1">
        <f>N10/N11</f>
        <v>10.044008170293219</v>
      </c>
      <c r="O45" s="1">
        <f>O10/O11</f>
        <v>5.8653006051260723</v>
      </c>
      <c r="P45" s="1">
        <v>10</v>
      </c>
      <c r="Q45" s="1">
        <f>Q10/Q11</f>
        <v>5.0992194870666863</v>
      </c>
      <c r="R45" s="1">
        <v>10.199999999999999</v>
      </c>
      <c r="S45" s="1">
        <f>S10/S11</f>
        <v>5.2818362640659871</v>
      </c>
      <c r="T45" s="1">
        <v>10.4</v>
      </c>
      <c r="U45" s="1">
        <f>U10/U11</f>
        <v>5.4709930394564532</v>
      </c>
      <c r="V45" s="1">
        <v>10.6</v>
      </c>
      <c r="W45" s="1">
        <f>W10/W11</f>
        <v>5.6669240281862345</v>
      </c>
    </row>
    <row r="46" spans="1:32">
      <c r="K46" s="1" t="s">
        <v>192</v>
      </c>
      <c r="L46" s="1">
        <f t="shared" ref="L46:O47" si="16">L10</f>
        <v>1091605.2</v>
      </c>
      <c r="M46" s="1">
        <f t="shared" si="16"/>
        <v>31024</v>
      </c>
      <c r="N46" s="1">
        <f t="shared" si="16"/>
        <v>1189994</v>
      </c>
      <c r="O46" s="1">
        <f t="shared" si="16"/>
        <v>31742</v>
      </c>
      <c r="P46" s="1">
        <f>P10*(P45/(P45+1))</f>
        <v>4532843.6363636358</v>
      </c>
      <c r="Q46" s="8">
        <f>Q10</f>
        <v>61364.777713058516</v>
      </c>
      <c r="R46" s="1">
        <f>R10*(R45/(R45+1))</f>
        <v>4560972.8035714282</v>
      </c>
      <c r="S46" s="8">
        <f>S10</f>
        <v>62247.503465646274</v>
      </c>
      <c r="T46" s="1">
        <f>T10*(T45/(T45+1))</f>
        <v>4802457.2631578948</v>
      </c>
      <c r="U46" s="8">
        <f>U10</f>
        <v>63142.927133607001</v>
      </c>
      <c r="V46" s="1">
        <f>V10*(V45/(V45+1))</f>
        <v>4919815.4655172415</v>
      </c>
      <c r="W46" s="8">
        <f>W10</f>
        <v>64051.231375092844</v>
      </c>
      <c r="AA46" s="2">
        <f>L46/M46</f>
        <v>35.185830324909745</v>
      </c>
      <c r="AB46" s="2">
        <f>N46/O46</f>
        <v>37.489572175666311</v>
      </c>
      <c r="AC46" s="2">
        <f>P46/Q46</f>
        <v>73.86718905035714</v>
      </c>
      <c r="AD46" s="2">
        <f>R46/S46</f>
        <v>73.2715779692045</v>
      </c>
      <c r="AE46" s="2">
        <f>T46/U46</f>
        <v>76.056931174510751</v>
      </c>
      <c r="AF46" s="2">
        <f>V46/W46</f>
        <v>76.810630488992842</v>
      </c>
    </row>
    <row r="47" spans="1:32">
      <c r="K47" s="1" t="s">
        <v>193</v>
      </c>
      <c r="L47" s="1">
        <f t="shared" si="16"/>
        <v>105060.90000000001</v>
      </c>
      <c r="M47" s="1">
        <f t="shared" si="16"/>
        <v>5083.0104920194426</v>
      </c>
      <c r="N47" s="1">
        <f t="shared" si="16"/>
        <v>118478</v>
      </c>
      <c r="O47" s="1">
        <f t="shared" si="16"/>
        <v>5411.8283336166223</v>
      </c>
      <c r="P47" s="2">
        <f>P10/(P45+1)</f>
        <v>453284.36363636365</v>
      </c>
      <c r="Q47" s="8">
        <f>Q11</f>
        <v>12034.151083062803</v>
      </c>
      <c r="R47" s="2">
        <f>R10/(R45+1)</f>
        <v>447154.19642857148</v>
      </c>
      <c r="S47" s="8">
        <f>S11</f>
        <v>11785.201273491919</v>
      </c>
      <c r="T47" s="2">
        <f>T10/(T45+1)</f>
        <v>461774.73684210522</v>
      </c>
      <c r="U47" s="8">
        <f>U11</f>
        <v>11541.401474691018</v>
      </c>
      <c r="V47" s="2">
        <f>V10/(V45+1)</f>
        <v>464133.53448275861</v>
      </c>
      <c r="W47" s="8">
        <f>W11</f>
        <v>11302.645148675691</v>
      </c>
      <c r="AA47" s="2">
        <f>L47/M47</f>
        <v>20.669030718105027</v>
      </c>
      <c r="AB47" s="2">
        <f>N47/O47</f>
        <v>21.892416517362701</v>
      </c>
      <c r="AC47" s="2">
        <f>P47/Q47</f>
        <v>37.666500986042017</v>
      </c>
      <c r="AD47" s="2">
        <f>R47/S47</f>
        <v>37.942007612066945</v>
      </c>
      <c r="AE47" s="2">
        <f>T47/U47</f>
        <v>40.010282794054497</v>
      </c>
      <c r="AF47" s="2">
        <f>V47/W47</f>
        <v>41.064151654547899</v>
      </c>
    </row>
  </sheetData>
  <mergeCells count="12">
    <mergeCell ref="A1:B7"/>
    <mergeCell ref="C2:D5"/>
    <mergeCell ref="D6:E6"/>
    <mergeCell ref="F6:I6"/>
    <mergeCell ref="A31:A36"/>
    <mergeCell ref="A8:A9"/>
    <mergeCell ref="A10:A11"/>
    <mergeCell ref="A16:A17"/>
    <mergeCell ref="A18:A19"/>
    <mergeCell ref="A20:A21"/>
    <mergeCell ref="A27:A30"/>
    <mergeCell ref="A23:A24"/>
  </mergeCells>
  <phoneticPr fontId="1"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M130"/>
  <sheetViews>
    <sheetView workbookViewId="0">
      <pane xSplit="1" ySplit="5" topLeftCell="AA94" activePane="bottomRight" state="frozen"/>
      <selection pane="topRight" activeCell="B1" sqref="B1"/>
      <selection pane="bottomLeft" activeCell="A6" sqref="A6"/>
      <selection pane="bottomRight" activeCell="AD80" sqref="AD80:AD120"/>
    </sheetView>
  </sheetViews>
  <sheetFormatPr baseColWidth="10" defaultColWidth="7.5703125" defaultRowHeight="13"/>
  <cols>
    <col min="2" max="3" width="7.85546875" style="17" customWidth="1"/>
    <col min="5" max="5" width="9.140625" customWidth="1"/>
  </cols>
  <sheetData>
    <row r="1" spans="1:39" ht="14">
      <c r="B1" s="31" t="s">
        <v>154</v>
      </c>
      <c r="C1" s="30" t="s">
        <v>171</v>
      </c>
      <c r="D1" t="s">
        <v>203</v>
      </c>
      <c r="E1" s="26" t="s">
        <v>39</v>
      </c>
      <c r="F1" s="29" t="s">
        <v>38</v>
      </c>
      <c r="G1" s="26" t="s">
        <v>36</v>
      </c>
      <c r="H1" s="26" t="s">
        <v>34</v>
      </c>
      <c r="I1" s="26" t="s">
        <v>32</v>
      </c>
      <c r="J1" s="29" t="s">
        <v>105</v>
      </c>
      <c r="K1" s="29" t="s">
        <v>77</v>
      </c>
      <c r="L1" s="26" t="s">
        <v>30</v>
      </c>
      <c r="M1" s="29" t="s">
        <v>72</v>
      </c>
      <c r="N1" s="29" t="s">
        <v>73</v>
      </c>
      <c r="O1" s="29" t="s">
        <v>74</v>
      </c>
      <c r="P1" s="26" t="s">
        <v>27</v>
      </c>
      <c r="Q1" s="26" t="s">
        <v>25</v>
      </c>
      <c r="R1" s="26" t="s">
        <v>24</v>
      </c>
      <c r="S1" s="26" t="s">
        <v>22</v>
      </c>
      <c r="T1" s="26" t="s">
        <v>21</v>
      </c>
      <c r="U1" s="26" t="s">
        <v>19</v>
      </c>
      <c r="V1" s="26" t="s">
        <v>17</v>
      </c>
      <c r="W1" s="26" t="s">
        <v>16</v>
      </c>
      <c r="X1" s="26" t="s">
        <v>14</v>
      </c>
      <c r="Y1" s="26" t="s">
        <v>12</v>
      </c>
      <c r="Z1" s="26" t="s">
        <v>124</v>
      </c>
      <c r="AA1" s="26" t="s">
        <v>123</v>
      </c>
      <c r="AB1" s="26" t="s">
        <v>122</v>
      </c>
      <c r="AC1" s="26" t="s">
        <v>121</v>
      </c>
      <c r="AD1" s="28" t="s">
        <v>119</v>
      </c>
      <c r="AE1" s="27" t="s">
        <v>118</v>
      </c>
      <c r="AF1" s="27" t="s">
        <v>117</v>
      </c>
      <c r="AG1" s="27" t="s">
        <v>116</v>
      </c>
      <c r="AH1" s="27" t="s">
        <v>115</v>
      </c>
      <c r="AI1" s="27" t="s">
        <v>112</v>
      </c>
      <c r="AJ1" s="27" t="s">
        <v>110</v>
      </c>
      <c r="AK1" s="26" t="s">
        <v>108</v>
      </c>
      <c r="AM1" s="29" t="s">
        <v>104</v>
      </c>
    </row>
    <row r="3" spans="1:39">
      <c r="A3" t="s">
        <v>204</v>
      </c>
      <c r="G3" t="s">
        <v>192</v>
      </c>
      <c r="I3" t="s">
        <v>192</v>
      </c>
      <c r="K3" t="s">
        <v>192</v>
      </c>
      <c r="L3" t="s">
        <v>192</v>
      </c>
      <c r="M3" t="s">
        <v>67</v>
      </c>
      <c r="O3" t="s">
        <v>67</v>
      </c>
      <c r="P3" t="s">
        <v>192</v>
      </c>
      <c r="S3" t="s">
        <v>195</v>
      </c>
      <c r="T3" t="s">
        <v>192</v>
      </c>
      <c r="U3" t="s">
        <v>192</v>
      </c>
      <c r="V3" t="s">
        <v>67</v>
      </c>
      <c r="X3" t="s">
        <v>195</v>
      </c>
      <c r="Y3" t="s">
        <v>192</v>
      </c>
      <c r="Z3" t="s">
        <v>192</v>
      </c>
      <c r="AD3" t="s">
        <v>87</v>
      </c>
      <c r="AE3" t="s">
        <v>195</v>
      </c>
      <c r="AF3" t="s">
        <v>192</v>
      </c>
      <c r="AG3" t="s">
        <v>192</v>
      </c>
      <c r="AH3" t="s">
        <v>192</v>
      </c>
      <c r="AI3" t="s">
        <v>192</v>
      </c>
      <c r="AJ3" t="s">
        <v>192</v>
      </c>
      <c r="AK3" t="s">
        <v>192</v>
      </c>
    </row>
    <row r="6" spans="1:39">
      <c r="A6">
        <v>1800</v>
      </c>
      <c r="B6" s="17">
        <f t="shared" ref="B6:B48" si="0">C6</f>
        <v>231949</v>
      </c>
      <c r="C6" s="17">
        <v>231949</v>
      </c>
    </row>
    <row r="7" spans="1:39">
      <c r="A7">
        <v>1801</v>
      </c>
      <c r="B7" s="17">
        <f t="shared" si="0"/>
        <v>233431</v>
      </c>
      <c r="C7" s="17">
        <v>233431</v>
      </c>
    </row>
    <row r="8" spans="1:39">
      <c r="A8">
        <v>1802</v>
      </c>
      <c r="B8" s="17">
        <f t="shared" si="0"/>
        <v>234923</v>
      </c>
      <c r="C8" s="17">
        <v>234923</v>
      </c>
    </row>
    <row r="9" spans="1:39">
      <c r="A9">
        <v>1803</v>
      </c>
      <c r="B9" s="17">
        <f t="shared" si="0"/>
        <v>236424</v>
      </c>
      <c r="C9" s="17">
        <v>236424</v>
      </c>
    </row>
    <row r="10" spans="1:39">
      <c r="A10">
        <v>1804</v>
      </c>
      <c r="B10" s="17">
        <f t="shared" si="0"/>
        <v>237934</v>
      </c>
      <c r="C10" s="17">
        <v>237934</v>
      </c>
    </row>
    <row r="11" spans="1:39">
      <c r="A11">
        <v>1805</v>
      </c>
      <c r="B11" s="17">
        <f t="shared" si="0"/>
        <v>239453</v>
      </c>
      <c r="C11" s="17">
        <v>239453</v>
      </c>
    </row>
    <row r="12" spans="1:39">
      <c r="A12">
        <v>1806</v>
      </c>
      <c r="B12" s="17">
        <f t="shared" si="0"/>
        <v>240983</v>
      </c>
      <c r="C12" s="17">
        <v>240983</v>
      </c>
    </row>
    <row r="13" spans="1:39">
      <c r="A13">
        <v>1807</v>
      </c>
      <c r="B13" s="17">
        <f t="shared" si="0"/>
        <v>242523</v>
      </c>
      <c r="C13" s="17">
        <v>242523</v>
      </c>
    </row>
    <row r="14" spans="1:39">
      <c r="A14">
        <v>1808</v>
      </c>
      <c r="B14" s="17">
        <f t="shared" si="0"/>
        <v>248073</v>
      </c>
      <c r="C14" s="17">
        <v>248073</v>
      </c>
    </row>
    <row r="15" spans="1:39">
      <c r="A15">
        <v>1809</v>
      </c>
      <c r="B15" s="17">
        <f t="shared" si="0"/>
        <v>236083</v>
      </c>
      <c r="C15" s="17">
        <v>236083</v>
      </c>
    </row>
    <row r="16" spans="1:39">
      <c r="A16">
        <v>1810</v>
      </c>
      <c r="B16" s="17">
        <f t="shared" si="0"/>
        <v>224092</v>
      </c>
      <c r="C16" s="17">
        <v>224092</v>
      </c>
    </row>
    <row r="17" spans="1:5">
      <c r="A17">
        <v>1811</v>
      </c>
      <c r="B17" s="17">
        <f t="shared" si="0"/>
        <v>240036</v>
      </c>
      <c r="C17" s="17">
        <v>240036</v>
      </c>
    </row>
    <row r="18" spans="1:5">
      <c r="A18">
        <v>1812</v>
      </c>
      <c r="B18" s="17">
        <f t="shared" si="0"/>
        <v>237743</v>
      </c>
      <c r="C18" s="17">
        <v>237743</v>
      </c>
    </row>
    <row r="19" spans="1:5">
      <c r="A19">
        <v>1813</v>
      </c>
      <c r="B19" s="17">
        <f t="shared" si="0"/>
        <v>238398</v>
      </c>
      <c r="C19" s="17">
        <v>238398</v>
      </c>
    </row>
    <row r="20" spans="1:5">
      <c r="A20">
        <v>1814</v>
      </c>
      <c r="B20" s="17">
        <f t="shared" si="0"/>
        <v>234343</v>
      </c>
      <c r="C20" s="17">
        <v>234343</v>
      </c>
    </row>
    <row r="21" spans="1:5">
      <c r="A21">
        <v>1815</v>
      </c>
      <c r="B21" s="17">
        <f t="shared" si="0"/>
        <v>239699</v>
      </c>
      <c r="C21" s="17">
        <v>239699</v>
      </c>
    </row>
    <row r="22" spans="1:5">
      <c r="A22">
        <v>1816</v>
      </c>
      <c r="B22" s="17">
        <f t="shared" si="0"/>
        <v>243987</v>
      </c>
      <c r="C22" s="17">
        <v>243987</v>
      </c>
    </row>
    <row r="23" spans="1:5">
      <c r="A23">
        <v>1817</v>
      </c>
      <c r="B23" s="17">
        <f t="shared" si="0"/>
        <v>243164</v>
      </c>
      <c r="C23" s="17">
        <v>243164</v>
      </c>
    </row>
    <row r="24" spans="1:5">
      <c r="A24">
        <v>1818</v>
      </c>
      <c r="B24" s="17">
        <f t="shared" si="0"/>
        <v>246367</v>
      </c>
      <c r="C24" s="17">
        <v>246367</v>
      </c>
    </row>
    <row r="25" spans="1:5">
      <c r="A25">
        <v>1819</v>
      </c>
      <c r="B25" s="17">
        <f t="shared" si="0"/>
        <v>253781</v>
      </c>
      <c r="C25" s="17">
        <v>253781</v>
      </c>
    </row>
    <row r="26" spans="1:5">
      <c r="A26">
        <v>1820</v>
      </c>
      <c r="B26" s="17">
        <f t="shared" si="0"/>
        <v>260224</v>
      </c>
      <c r="C26" s="17">
        <v>260224</v>
      </c>
    </row>
    <row r="27" spans="1:5">
      <c r="A27">
        <v>1821</v>
      </c>
      <c r="B27" s="17">
        <f t="shared" si="0"/>
        <v>264111</v>
      </c>
      <c r="C27" s="17">
        <v>264111</v>
      </c>
    </row>
    <row r="28" spans="1:5">
      <c r="A28">
        <v>1822</v>
      </c>
      <c r="B28" s="17">
        <f t="shared" si="0"/>
        <v>267355</v>
      </c>
      <c r="C28" s="17">
        <v>267355</v>
      </c>
    </row>
    <row r="29" spans="1:5">
      <c r="A29">
        <v>1823</v>
      </c>
      <c r="B29" s="17">
        <f t="shared" si="0"/>
        <v>269368</v>
      </c>
      <c r="C29" s="17">
        <v>269368</v>
      </c>
    </row>
    <row r="30" spans="1:5">
      <c r="A30">
        <v>1824</v>
      </c>
      <c r="B30" s="17">
        <f t="shared" si="0"/>
        <v>274577</v>
      </c>
      <c r="C30" s="17">
        <v>274577</v>
      </c>
    </row>
    <row r="31" spans="1:5">
      <c r="A31">
        <v>1825</v>
      </c>
      <c r="B31" s="17">
        <f t="shared" si="0"/>
        <v>277550</v>
      </c>
      <c r="C31" s="17">
        <v>277550</v>
      </c>
    </row>
    <row r="32" spans="1:5">
      <c r="A32">
        <v>1826</v>
      </c>
      <c r="B32" s="17">
        <f t="shared" si="0"/>
        <v>288809</v>
      </c>
      <c r="C32" s="17">
        <v>288809</v>
      </c>
      <c r="D32" s="17">
        <f t="shared" ref="D32:D48" si="1">D33/POWER(D$52/D$49, 1/($A$52-$A$49))</f>
        <v>22851.941144872599</v>
      </c>
      <c r="E32" s="17"/>
    </row>
    <row r="33" spans="1:24">
      <c r="A33">
        <v>1827</v>
      </c>
      <c r="B33" s="17">
        <f t="shared" si="0"/>
        <v>289382</v>
      </c>
      <c r="C33" s="17">
        <v>289382</v>
      </c>
      <c r="D33" s="17">
        <f t="shared" si="1"/>
        <v>23029.418787827111</v>
      </c>
      <c r="E33" s="17"/>
    </row>
    <row r="34" spans="1:24">
      <c r="A34">
        <v>1828</v>
      </c>
      <c r="B34" s="17">
        <f t="shared" si="0"/>
        <v>298844</v>
      </c>
      <c r="C34" s="17">
        <v>298844</v>
      </c>
      <c r="D34" s="17">
        <f t="shared" si="1"/>
        <v>23208.274795689402</v>
      </c>
      <c r="E34" s="17"/>
    </row>
    <row r="35" spans="1:24">
      <c r="A35">
        <v>1829</v>
      </c>
      <c r="B35" s="17">
        <f t="shared" si="0"/>
        <v>308306</v>
      </c>
      <c r="C35" s="17">
        <v>308306</v>
      </c>
      <c r="D35" s="17">
        <f t="shared" si="1"/>
        <v>23388.519873412428</v>
      </c>
      <c r="E35" s="17"/>
    </row>
    <row r="36" spans="1:24">
      <c r="A36">
        <v>1830</v>
      </c>
      <c r="B36" s="17">
        <f t="shared" si="0"/>
        <v>317768</v>
      </c>
      <c r="C36" s="17">
        <v>317768</v>
      </c>
      <c r="D36" s="17">
        <f t="shared" si="1"/>
        <v>23570.164809088248</v>
      </c>
      <c r="E36" s="17"/>
      <c r="H36" s="17">
        <f t="shared" ref="H36:H48" si="2">H37/POWER(H$57/H$49, 1/($A$57-$A$49))</f>
        <v>37000.691813421712</v>
      </c>
      <c r="X36" s="17">
        <f>X37/POWER(X$57/X$41, 1/($A$57-$A$41))</f>
        <v>32433.267604338904</v>
      </c>
    </row>
    <row r="37" spans="1:24">
      <c r="A37">
        <v>1831</v>
      </c>
      <c r="B37" s="17">
        <f t="shared" si="0"/>
        <v>320236</v>
      </c>
      <c r="C37" s="17">
        <v>320236</v>
      </c>
      <c r="D37" s="17">
        <f t="shared" si="1"/>
        <v>23753.220474593712</v>
      </c>
      <c r="E37" s="17"/>
      <c r="H37" s="17">
        <f t="shared" si="2"/>
        <v>37719.445291636614</v>
      </c>
      <c r="X37" s="17">
        <f>X38/POWER(X$57/X$41, 1/($A$57-$A$41))</f>
        <v>33117.158337198955</v>
      </c>
    </row>
    <row r="38" spans="1:24">
      <c r="A38">
        <v>1832</v>
      </c>
      <c r="B38" s="17">
        <f t="shared" si="0"/>
        <v>322275</v>
      </c>
      <c r="C38" s="17">
        <v>322275</v>
      </c>
      <c r="D38" s="17">
        <f t="shared" si="1"/>
        <v>23937.697826241172</v>
      </c>
      <c r="E38" s="17"/>
      <c r="H38" s="17">
        <f t="shared" si="2"/>
        <v>38452.160848318883</v>
      </c>
      <c r="X38" s="17">
        <f>X39/POWER(X$57/X$41, 1/($A$57-$A$41))</f>
        <v>33815.469650192885</v>
      </c>
    </row>
    <row r="39" spans="1:24">
      <c r="A39">
        <v>1833</v>
      </c>
      <c r="B39" s="17">
        <f t="shared" si="0"/>
        <v>324314</v>
      </c>
      <c r="C39" s="17">
        <v>324314</v>
      </c>
      <c r="D39" s="17">
        <f t="shared" si="1"/>
        <v>24123.607905434241</v>
      </c>
      <c r="E39" s="17"/>
      <c r="H39" s="17">
        <f t="shared" si="2"/>
        <v>39199.109702517948</v>
      </c>
      <c r="X39" s="17">
        <f>X40/POWER(X$57/X$41, 1/($A$57-$A$41))</f>
        <v>34528.505616941526</v>
      </c>
    </row>
    <row r="40" spans="1:24">
      <c r="A40">
        <v>1834</v>
      </c>
      <c r="B40" s="17">
        <f t="shared" si="0"/>
        <v>326353</v>
      </c>
      <c r="C40" s="17">
        <v>326353</v>
      </c>
      <c r="D40" s="17">
        <f t="shared" si="1"/>
        <v>24310.961839328644</v>
      </c>
      <c r="E40" s="17"/>
      <c r="H40" s="17">
        <f t="shared" si="2"/>
        <v>39960.568341823498</v>
      </c>
      <c r="X40" s="17">
        <f>X41/POWER(X$57/X$41, 1/($A$57-$A$41))</f>
        <v>35256.576722788828</v>
      </c>
    </row>
    <row r="41" spans="1:24">
      <c r="A41">
        <v>1835</v>
      </c>
      <c r="B41" s="17">
        <f t="shared" si="0"/>
        <v>328763</v>
      </c>
      <c r="C41" s="17">
        <v>328763</v>
      </c>
      <c r="D41" s="17">
        <f t="shared" si="1"/>
        <v>24499.770841498212</v>
      </c>
      <c r="E41" s="17"/>
      <c r="H41" s="17">
        <f t="shared" si="2"/>
        <v>40736.818624709056</v>
      </c>
      <c r="X41" s="43">
        <v>36000</v>
      </c>
    </row>
    <row r="42" spans="1:24">
      <c r="A42">
        <v>1836</v>
      </c>
      <c r="B42" s="17">
        <f t="shared" si="0"/>
        <v>331173</v>
      </c>
      <c r="C42" s="17">
        <v>331173</v>
      </c>
      <c r="D42" s="17">
        <f t="shared" si="1"/>
        <v>24690.046212606034</v>
      </c>
      <c r="E42" s="17"/>
      <c r="H42" s="17">
        <f t="shared" si="2"/>
        <v>41528.147884863545</v>
      </c>
      <c r="X42" s="17">
        <f>X41*POWER(X$57/X$41, 1/($A$57-$A$41))</f>
        <v>36759.099165810483</v>
      </c>
    </row>
    <row r="43" spans="1:24">
      <c r="A43">
        <v>1837</v>
      </c>
      <c r="B43" s="17">
        <f t="shared" si="0"/>
        <v>333582</v>
      </c>
      <c r="C43" s="17">
        <v>333582</v>
      </c>
      <c r="D43" s="17">
        <f t="shared" si="1"/>
        <v>24881.79934108083</v>
      </c>
      <c r="E43" s="17"/>
      <c r="H43" s="17">
        <f t="shared" si="2"/>
        <v>42334.849037549589</v>
      </c>
      <c r="X43" s="17">
        <f t="shared" ref="X43:X56" si="3">X42*POWER(X$57/X$41, 1/($A$57-$A$41))</f>
        <v>37534.204763385802</v>
      </c>
    </row>
    <row r="44" spans="1:24">
      <c r="A44">
        <v>1838</v>
      </c>
      <c r="B44" s="17">
        <f t="shared" si="0"/>
        <v>341344</v>
      </c>
      <c r="C44" s="17">
        <v>341344</v>
      </c>
      <c r="D44" s="17">
        <f t="shared" si="1"/>
        <v>25075.041703798579</v>
      </c>
      <c r="E44" s="17"/>
      <c r="H44" s="17">
        <f t="shared" si="2"/>
        <v>43157.220688027861</v>
      </c>
      <c r="X44" s="17">
        <f t="shared" si="3"/>
        <v>38325.654305753749</v>
      </c>
    </row>
    <row r="45" spans="1:24">
      <c r="A45">
        <v>1839</v>
      </c>
      <c r="B45" s="17">
        <f t="shared" si="0"/>
        <v>349106</v>
      </c>
      <c r="C45" s="17">
        <v>349106</v>
      </c>
      <c r="D45" s="17">
        <f t="shared" si="1"/>
        <v>25269.784866769431</v>
      </c>
      <c r="E45" s="17"/>
      <c r="H45" s="17">
        <f t="shared" si="2"/>
        <v>43995.567242087593</v>
      </c>
      <c r="X45" s="17">
        <f t="shared" si="3"/>
        <v>39133.79242277149</v>
      </c>
    </row>
    <row r="46" spans="1:24">
      <c r="A46">
        <v>1840</v>
      </c>
      <c r="B46" s="17">
        <f t="shared" si="0"/>
        <v>356869</v>
      </c>
      <c r="C46" s="17">
        <v>356869</v>
      </c>
      <c r="D46" s="17">
        <f t="shared" si="1"/>
        <v>25466.040485829963</v>
      </c>
      <c r="E46" s="17"/>
      <c r="H46" s="17">
        <f t="shared" si="2"/>
        <v>44850.199018724197</v>
      </c>
      <c r="X46" s="17">
        <f t="shared" si="3"/>
        <v>39958.971011191672</v>
      </c>
    </row>
    <row r="47" spans="1:24">
      <c r="A47">
        <v>1841</v>
      </c>
      <c r="B47" s="17">
        <f t="shared" si="0"/>
        <v>362325</v>
      </c>
      <c r="C47" s="17">
        <v>362325</v>
      </c>
      <c r="D47" s="17">
        <f t="shared" si="1"/>
        <v>25663.820307340808</v>
      </c>
      <c r="E47" s="17"/>
      <c r="H47" s="17">
        <f t="shared" si="2"/>
        <v>45721.432365005712</v>
      </c>
      <c r="X47" s="17">
        <f t="shared" si="3"/>
        <v>40801.54938789281</v>
      </c>
    </row>
    <row r="48" spans="1:24">
      <c r="A48">
        <v>1842</v>
      </c>
      <c r="B48" s="17">
        <f t="shared" si="0"/>
        <v>367781</v>
      </c>
      <c r="C48" s="17">
        <v>367781</v>
      </c>
      <c r="D48" s="17">
        <f t="shared" si="1"/>
        <v>25863.136168889705</v>
      </c>
      <c r="E48" s="17"/>
      <c r="H48" s="17">
        <f t="shared" si="2"/>
        <v>46609.58977317057</v>
      </c>
      <c r="X48" s="17">
        <f t="shared" si="3"/>
        <v>41661.894446340717</v>
      </c>
    </row>
    <row r="49" spans="1:39" s="18" customFormat="1" ht="14">
      <c r="A49" s="18">
        <v>1843</v>
      </c>
      <c r="B49" s="20">
        <v>373236</v>
      </c>
      <c r="C49" s="20">
        <v>373236</v>
      </c>
      <c r="D49" s="19">
        <v>26064</v>
      </c>
      <c r="E49" s="19"/>
      <c r="F49" s="19">
        <v>3392</v>
      </c>
      <c r="G49" s="19">
        <v>14532</v>
      </c>
      <c r="H49" s="19">
        <v>47515</v>
      </c>
      <c r="I49" s="19">
        <v>12002</v>
      </c>
      <c r="J49" s="19"/>
      <c r="K49" s="19"/>
      <c r="L49" s="19">
        <v>15794</v>
      </c>
      <c r="M49" s="19">
        <v>54669</v>
      </c>
      <c r="N49" s="19"/>
      <c r="O49" s="19"/>
      <c r="P49" s="19">
        <v>8109</v>
      </c>
      <c r="Q49" s="19">
        <v>111706</v>
      </c>
      <c r="R49" s="18">
        <f>2310+2555+3585</f>
        <v>8450</v>
      </c>
      <c r="S49" s="19">
        <v>41378</v>
      </c>
      <c r="T49" s="19">
        <v>14046</v>
      </c>
      <c r="U49" s="19">
        <v>12567</v>
      </c>
      <c r="V49" s="19">
        <v>65978</v>
      </c>
      <c r="W49" s="19">
        <v>17885</v>
      </c>
      <c r="X49" s="17">
        <f t="shared" si="3"/>
        <v>42540.380816349098</v>
      </c>
      <c r="Y49" s="19">
        <v>12580</v>
      </c>
      <c r="Z49" s="19">
        <v>6569</v>
      </c>
      <c r="AA49" s="19">
        <v>9880</v>
      </c>
      <c r="AB49" s="19">
        <v>5727</v>
      </c>
      <c r="AC49" s="19"/>
      <c r="AD49" s="19">
        <f>86800+40400</f>
        <v>127200</v>
      </c>
      <c r="AE49" s="19">
        <v>38000</v>
      </c>
      <c r="AF49" s="19">
        <v>14000</v>
      </c>
      <c r="AG49" s="19">
        <v>13500</v>
      </c>
      <c r="AH49" s="19">
        <v>20000</v>
      </c>
      <c r="AI49" s="19">
        <v>14861</v>
      </c>
      <c r="AJ49" s="19">
        <v>15692</v>
      </c>
      <c r="AK49" s="19">
        <v>21000</v>
      </c>
      <c r="AM49" s="19"/>
    </row>
    <row r="50" spans="1:39">
      <c r="A50">
        <v>1844</v>
      </c>
      <c r="B50" s="17">
        <f>B49*POWER(B$52/B$49, 1/($A$52-$A$49))</f>
        <v>384475.47499400272</v>
      </c>
      <c r="C50" s="17">
        <v>384817</v>
      </c>
      <c r="D50" s="17">
        <f t="shared" ref="D50:W51" si="4">D49*POWER(D$52/D$49, 1/($A$52-$A$49))</f>
        <v>26266.423822844663</v>
      </c>
      <c r="E50" s="17"/>
      <c r="F50" s="17">
        <f t="shared" si="4"/>
        <v>3439.3363349230031</v>
      </c>
      <c r="G50" s="17">
        <f t="shared" si="4"/>
        <v>14415.400279872598</v>
      </c>
      <c r="H50" s="17">
        <f t="shared" si="4"/>
        <v>48760.088572223831</v>
      </c>
      <c r="I50" s="17">
        <f t="shared" si="4"/>
        <v>12019.308360549216</v>
      </c>
      <c r="J50" s="17"/>
      <c r="K50" s="17"/>
      <c r="L50" s="17">
        <f t="shared" si="4"/>
        <v>16304.332627604099</v>
      </c>
      <c r="M50" s="17">
        <f t="shared" si="4"/>
        <v>54881.836975891718</v>
      </c>
      <c r="N50" s="17"/>
      <c r="O50" s="17"/>
      <c r="P50" s="17">
        <f t="shared" si="4"/>
        <v>8818.1715035049037</v>
      </c>
      <c r="Q50" s="17">
        <f t="shared" si="4"/>
        <v>112935.74566720026</v>
      </c>
      <c r="R50" s="17">
        <f t="shared" si="4"/>
        <v>8532.8516569580479</v>
      </c>
      <c r="S50" s="17">
        <f t="shared" si="4"/>
        <v>42611.213963358925</v>
      </c>
      <c r="T50" s="17">
        <f t="shared" si="4"/>
        <v>13514.833136241772</v>
      </c>
      <c r="U50" s="17">
        <f t="shared" si="4"/>
        <v>12653.075757796661</v>
      </c>
      <c r="V50" s="17">
        <f t="shared" si="4"/>
        <v>67601.712772263985</v>
      </c>
      <c r="W50" s="17">
        <f t="shared" si="4"/>
        <v>17852.942573969623</v>
      </c>
      <c r="X50" s="17">
        <f t="shared" si="3"/>
        <v>43437.391027208847</v>
      </c>
      <c r="Y50" s="17">
        <f t="shared" ref="Y50:AB51" si="5">Y49*POWER(Y$52/Y$49, 1/($A$52-$A$49))</f>
        <v>13344.588327598462</v>
      </c>
      <c r="Z50" s="17">
        <f t="shared" si="5"/>
        <v>6782.9556958920148</v>
      </c>
      <c r="AA50" s="17">
        <f t="shared" si="5"/>
        <v>10097.828802316844</v>
      </c>
      <c r="AB50" s="17">
        <f t="shared" si="5"/>
        <v>5641.3934042117326</v>
      </c>
      <c r="AC50" s="17"/>
      <c r="AD50" s="17">
        <f t="shared" ref="AD50:AK51" si="6">AD49*POWER(AD$52/AD$49, 1/($A$52-$A$49))</f>
        <v>131487.21162147832</v>
      </c>
      <c r="AE50" s="17">
        <f t="shared" si="6"/>
        <v>38719.619614686257</v>
      </c>
      <c r="AF50" s="17">
        <f t="shared" si="6"/>
        <v>14293.791622579478</v>
      </c>
      <c r="AG50" s="17">
        <f t="shared" si="6"/>
        <v>13566.340131699535</v>
      </c>
      <c r="AH50" s="17">
        <f t="shared" si="6"/>
        <v>19899.49579120292</v>
      </c>
      <c r="AI50" s="17">
        <f t="shared" si="6"/>
        <v>14907.1896221725</v>
      </c>
      <c r="AJ50" s="17">
        <f t="shared" si="6"/>
        <v>16754.442783647613</v>
      </c>
      <c r="AK50" s="17">
        <f t="shared" si="6"/>
        <v>21165.361139090044</v>
      </c>
      <c r="AM50" s="17"/>
    </row>
    <row r="51" spans="1:39">
      <c r="A51">
        <v>1845</v>
      </c>
      <c r="B51" s="17">
        <f>B50*POWER(B$52/B$49, 1/($A$52-$A$49))</f>
        <v>396053.41090319271</v>
      </c>
      <c r="C51" s="17">
        <v>396398</v>
      </c>
      <c r="D51" s="17">
        <f t="shared" si="4"/>
        <v>26470.419752965841</v>
      </c>
      <c r="E51" s="17"/>
      <c r="F51" s="17">
        <f t="shared" si="4"/>
        <v>3487.3332620051874</v>
      </c>
      <c r="G51" s="17">
        <f t="shared" si="4"/>
        <v>14299.736115397121</v>
      </c>
      <c r="H51" s="17">
        <f t="shared" si="4"/>
        <v>50037.803589837167</v>
      </c>
      <c r="I51" s="17">
        <f t="shared" si="4"/>
        <v>12036.641681883708</v>
      </c>
      <c r="J51" s="17"/>
      <c r="K51" s="17"/>
      <c r="L51" s="17">
        <f t="shared" si="4"/>
        <v>16831.155022891959</v>
      </c>
      <c r="M51" s="17">
        <f t="shared" si="4"/>
        <v>55095.502567238385</v>
      </c>
      <c r="N51" s="17"/>
      <c r="O51" s="17"/>
      <c r="P51" s="17">
        <f t="shared" si="4"/>
        <v>9589.3635053922717</v>
      </c>
      <c r="Q51" s="17">
        <f t="shared" si="4"/>
        <v>114179.02932167065</v>
      </c>
      <c r="R51" s="17">
        <f t="shared" si="4"/>
        <v>8616.5156685978345</v>
      </c>
      <c r="S51" s="17">
        <f t="shared" si="4"/>
        <v>43881.182160354641</v>
      </c>
      <c r="T51" s="17">
        <f t="shared" si="4"/>
        <v>13003.753004446718</v>
      </c>
      <c r="U51" s="17">
        <f t="shared" si="4"/>
        <v>12739.741078422976</v>
      </c>
      <c r="V51" s="17">
        <f t="shared" si="4"/>
        <v>69265.384972925502</v>
      </c>
      <c r="W51" s="17">
        <f t="shared" si="4"/>
        <v>17820.942608300651</v>
      </c>
      <c r="X51" s="17">
        <f t="shared" si="3"/>
        <v>44353.315674257123</v>
      </c>
      <c r="Y51" s="17">
        <f t="shared" si="5"/>
        <v>14155.646870673856</v>
      </c>
      <c r="Z51" s="17">
        <f t="shared" si="5"/>
        <v>7003.8800384280603</v>
      </c>
      <c r="AA51" s="17">
        <f t="shared" si="5"/>
        <v>10320.460174180125</v>
      </c>
      <c r="AB51" s="17">
        <f t="shared" si="5"/>
        <v>5557.0664468454061</v>
      </c>
      <c r="AC51" s="17"/>
      <c r="AD51" s="17">
        <f t="shared" si="6"/>
        <v>135918.92154081308</v>
      </c>
      <c r="AE51" s="17">
        <f t="shared" si="6"/>
        <v>39452.866923842019</v>
      </c>
      <c r="AF51" s="17">
        <f t="shared" si="6"/>
        <v>14593.748496408805</v>
      </c>
      <c r="AG51" s="17">
        <f t="shared" si="6"/>
        <v>13633.006264367506</v>
      </c>
      <c r="AH51" s="17">
        <f t="shared" si="6"/>
        <v>19799.496637205139</v>
      </c>
      <c r="AI51" s="17">
        <f t="shared" si="6"/>
        <v>14953.522806769899</v>
      </c>
      <c r="AJ51" s="17">
        <f t="shared" si="6"/>
        <v>17888.819334088806</v>
      </c>
      <c r="AK51" s="17">
        <f t="shared" si="6"/>
        <v>21332.024388004906</v>
      </c>
      <c r="AM51" s="17"/>
    </row>
    <row r="52" spans="1:39" s="18" customFormat="1" ht="14">
      <c r="A52" s="18">
        <v>1846</v>
      </c>
      <c r="B52" s="21">
        <v>407980</v>
      </c>
      <c r="C52" s="21">
        <v>407980</v>
      </c>
      <c r="D52" s="19">
        <v>26676</v>
      </c>
      <c r="E52" s="19"/>
      <c r="F52" s="19">
        <v>3536</v>
      </c>
      <c r="G52" s="19">
        <v>14185</v>
      </c>
      <c r="H52" s="19">
        <v>51349</v>
      </c>
      <c r="I52" s="19">
        <v>12054</v>
      </c>
      <c r="J52" s="19"/>
      <c r="K52" s="19"/>
      <c r="L52" s="19">
        <v>17375</v>
      </c>
      <c r="M52" s="19">
        <v>55310</v>
      </c>
      <c r="N52" s="19"/>
      <c r="O52" s="19"/>
      <c r="P52" s="19">
        <v>10428</v>
      </c>
      <c r="Q52" s="19">
        <v>115436</v>
      </c>
      <c r="R52" s="18">
        <f>3632+2428+2641</f>
        <v>8701</v>
      </c>
      <c r="S52" s="19">
        <v>45189</v>
      </c>
      <c r="T52" s="19">
        <v>12512</v>
      </c>
      <c r="U52" s="19">
        <v>12827</v>
      </c>
      <c r="V52" s="19">
        <v>70970</v>
      </c>
      <c r="W52" s="19">
        <v>17789</v>
      </c>
      <c r="X52" s="17">
        <f t="shared" si="3"/>
        <v>45288.553588958726</v>
      </c>
      <c r="Y52" s="19">
        <v>15016</v>
      </c>
      <c r="Z52" s="19">
        <v>7232</v>
      </c>
      <c r="AA52" s="19">
        <v>10548</v>
      </c>
      <c r="AB52" s="19">
        <v>5474</v>
      </c>
      <c r="AC52" s="19"/>
      <c r="AD52" s="19">
        <f>100000+40500</f>
        <v>140500</v>
      </c>
      <c r="AE52" s="19">
        <v>40200</v>
      </c>
      <c r="AF52" s="19">
        <v>14900</v>
      </c>
      <c r="AG52" s="19">
        <v>13700</v>
      </c>
      <c r="AH52" s="19">
        <v>19700</v>
      </c>
      <c r="AI52" s="19">
        <v>15000</v>
      </c>
      <c r="AJ52" s="19">
        <v>19100</v>
      </c>
      <c r="AK52" s="19">
        <v>21500</v>
      </c>
      <c r="AM52" s="19"/>
    </row>
    <row r="53" spans="1:39">
      <c r="A53">
        <v>1847</v>
      </c>
      <c r="B53" s="17">
        <f>B52*POWER(B$57/B$52, 1/($A$57-$A$52))</f>
        <v>412511.60665470845</v>
      </c>
      <c r="C53" s="17">
        <v>412513</v>
      </c>
      <c r="D53" s="17">
        <f t="shared" ref="D53:W56" si="7">D52*POWER(D$57/D$52, 1/($A$57-$A$52))</f>
        <v>26664.389898350055</v>
      </c>
      <c r="E53" s="17"/>
      <c r="F53" s="17">
        <f t="shared" si="7"/>
        <v>3678.4507352423489</v>
      </c>
      <c r="G53" s="17">
        <f t="shared" si="7"/>
        <v>14709.544631662779</v>
      </c>
      <c r="H53" s="17">
        <f t="shared" si="7"/>
        <v>52138.731853053774</v>
      </c>
      <c r="I53" s="17">
        <f t="shared" si="7"/>
        <v>12063.385373511404</v>
      </c>
      <c r="J53" s="17"/>
      <c r="K53" s="17"/>
      <c r="L53" s="17">
        <f t="shared" si="7"/>
        <v>17351.134529045223</v>
      </c>
      <c r="M53" s="17">
        <f t="shared" si="7"/>
        <v>57977.907198743182</v>
      </c>
      <c r="N53" s="17"/>
      <c r="O53" s="17"/>
      <c r="P53" s="17">
        <f t="shared" si="7"/>
        <v>10458.421979144445</v>
      </c>
      <c r="Q53" s="17">
        <f t="shared" si="7"/>
        <v>116023.78362288579</v>
      </c>
      <c r="R53" s="17">
        <f t="shared" si="7"/>
        <v>8893.858900087962</v>
      </c>
      <c r="S53" s="17">
        <f t="shared" si="7"/>
        <v>45614.896034920697</v>
      </c>
      <c r="T53" s="17">
        <f t="shared" si="7"/>
        <v>12282.536461006246</v>
      </c>
      <c r="U53" s="17">
        <f t="shared" si="7"/>
        <v>12227.524650997835</v>
      </c>
      <c r="V53" s="17">
        <f t="shared" si="7"/>
        <v>70432.932740553195</v>
      </c>
      <c r="W53" s="17">
        <f t="shared" si="7"/>
        <v>17773.974639287524</v>
      </c>
      <c r="X53" s="17">
        <f t="shared" si="3"/>
        <v>46243.512012573781</v>
      </c>
      <c r="Y53" s="17">
        <f t="shared" ref="Y53:AB56" si="8">Y52*POWER(Y$57/Y$52, 1/($A$57-$A$52))</f>
        <v>15975.492129647777</v>
      </c>
      <c r="Z53" s="17">
        <f t="shared" si="8"/>
        <v>7295.4759095320242</v>
      </c>
      <c r="AA53" s="17">
        <f t="shared" si="8"/>
        <v>10595.37257073279</v>
      </c>
      <c r="AB53" s="17">
        <f t="shared" si="8"/>
        <v>5410.5458436967247</v>
      </c>
      <c r="AC53" s="17"/>
      <c r="AD53" s="17">
        <f t="shared" ref="AD53:AK56" si="9">AD52*POWER(AD$57/AD$52, 1/($A$57-$A$52))</f>
        <v>143564.56446518726</v>
      </c>
      <c r="AE53" s="17">
        <f t="shared" si="9"/>
        <v>40566.071913881991</v>
      </c>
      <c r="AF53" s="17">
        <f t="shared" si="9"/>
        <v>15248.510853780052</v>
      </c>
      <c r="AG53" s="17">
        <f t="shared" si="9"/>
        <v>13564.131674334387</v>
      </c>
      <c r="AH53" s="17">
        <f t="shared" si="9"/>
        <v>20237.462445254132</v>
      </c>
      <c r="AI53" s="17">
        <f t="shared" si="9"/>
        <v>14848.573372188275</v>
      </c>
      <c r="AJ53" s="17">
        <f t="shared" si="9"/>
        <v>18804.815983569984</v>
      </c>
      <c r="AK53" s="17">
        <f t="shared" si="9"/>
        <v>20333.755665336597</v>
      </c>
      <c r="AM53" s="17"/>
    </row>
    <row r="54" spans="1:39">
      <c r="A54">
        <v>1848</v>
      </c>
      <c r="B54" s="17">
        <f>B53*POWER(B$57/B$52, 1/($A$57-$A$52))</f>
        <v>417093.5477838348</v>
      </c>
      <c r="C54" s="17">
        <v>417096</v>
      </c>
      <c r="D54" s="17">
        <f t="shared" si="7"/>
        <v>26652.784849723812</v>
      </c>
      <c r="E54" s="17"/>
      <c r="F54" s="17">
        <f t="shared" si="7"/>
        <v>3826.6402182140769</v>
      </c>
      <c r="G54" s="17">
        <f t="shared" si="7"/>
        <v>15253.486307428922</v>
      </c>
      <c r="H54" s="17">
        <f t="shared" si="7"/>
        <v>52940.609539516729</v>
      </c>
      <c r="I54" s="17">
        <f t="shared" si="7"/>
        <v>12072.778054575152</v>
      </c>
      <c r="J54" s="17"/>
      <c r="K54" s="17"/>
      <c r="L54" s="17">
        <f t="shared" si="7"/>
        <v>17327.301838562613</v>
      </c>
      <c r="M54" s="17">
        <f t="shared" si="7"/>
        <v>60774.502316869941</v>
      </c>
      <c r="N54" s="17"/>
      <c r="O54" s="17"/>
      <c r="P54" s="17">
        <f t="shared" si="7"/>
        <v>10488.932709421902</v>
      </c>
      <c r="Q54" s="17">
        <f t="shared" si="7"/>
        <v>116614.56015601911</v>
      </c>
      <c r="R54" s="17">
        <f t="shared" si="7"/>
        <v>9090.9925450722731</v>
      </c>
      <c r="S54" s="17">
        <f t="shared" si="7"/>
        <v>46044.806042988872</v>
      </c>
      <c r="T54" s="17">
        <f t="shared" si="7"/>
        <v>12057.281163359003</v>
      </c>
      <c r="U54" s="17">
        <f t="shared" si="7"/>
        <v>11656.066039663188</v>
      </c>
      <c r="V54" s="17">
        <f t="shared" si="7"/>
        <v>69899.929751096104</v>
      </c>
      <c r="W54" s="17">
        <f t="shared" si="7"/>
        <v>17758.961969646189</v>
      </c>
      <c r="X54" s="17">
        <f t="shared" si="3"/>
        <v>47218.606773487445</v>
      </c>
      <c r="Y54" s="17">
        <f t="shared" si="8"/>
        <v>16996.293872165563</v>
      </c>
      <c r="Z54" s="17">
        <f t="shared" si="8"/>
        <v>7359.5089527879027</v>
      </c>
      <c r="AA54" s="17">
        <f t="shared" si="8"/>
        <v>10642.95789842973</v>
      </c>
      <c r="AB54" s="17">
        <f t="shared" si="8"/>
        <v>5347.8272427372858</v>
      </c>
      <c r="AC54" s="17"/>
      <c r="AD54" s="17">
        <f t="shared" si="9"/>
        <v>146695.97274077515</v>
      </c>
      <c r="AE54" s="17">
        <f t="shared" si="9"/>
        <v>40935.477376175259</v>
      </c>
      <c r="AF54" s="17">
        <f t="shared" si="9"/>
        <v>15605.173373009935</v>
      </c>
      <c r="AG54" s="17">
        <f t="shared" si="9"/>
        <v>13429.610808662874</v>
      </c>
      <c r="AH54" s="17">
        <f t="shared" si="9"/>
        <v>20789.588133150828</v>
      </c>
      <c r="AI54" s="17">
        <f t="shared" si="9"/>
        <v>14698.675412617245</v>
      </c>
      <c r="AJ54" s="17">
        <f t="shared" si="9"/>
        <v>18514.193935912524</v>
      </c>
      <c r="AK54" s="17">
        <f t="shared" si="9"/>
        <v>19230.772998028289</v>
      </c>
      <c r="AM54" s="17"/>
    </row>
    <row r="55" spans="1:39">
      <c r="A55">
        <v>1849</v>
      </c>
      <c r="B55" s="17">
        <f>B54*POWER(B$57/B$52, 1/($A$57-$A$52))</f>
        <v>421726.38247370487</v>
      </c>
      <c r="C55" s="17">
        <v>421730</v>
      </c>
      <c r="D55" s="17">
        <f t="shared" si="7"/>
        <v>26641.184851922062</v>
      </c>
      <c r="E55" s="17"/>
      <c r="F55" s="17">
        <f t="shared" si="7"/>
        <v>3980.7996391961292</v>
      </c>
      <c r="G55" s="17">
        <f t="shared" si="7"/>
        <v>15817.542307196532</v>
      </c>
      <c r="H55" s="17">
        <f t="shared" si="7"/>
        <v>53754.819858577255</v>
      </c>
      <c r="I55" s="17">
        <f t="shared" si="7"/>
        <v>12082.178048880982</v>
      </c>
      <c r="J55" s="17"/>
      <c r="K55" s="17"/>
      <c r="L55" s="17">
        <f t="shared" si="7"/>
        <v>17303.501883526478</v>
      </c>
      <c r="M55" s="17">
        <f t="shared" si="7"/>
        <v>63705.992684456483</v>
      </c>
      <c r="N55" s="17"/>
      <c r="O55" s="17"/>
      <c r="P55" s="17">
        <f t="shared" si="7"/>
        <v>10519.532449749244</v>
      </c>
      <c r="Q55" s="17">
        <f t="shared" si="7"/>
        <v>117208.34483887142</v>
      </c>
      <c r="R55" s="17">
        <f t="shared" si="7"/>
        <v>9292.4956852803534</v>
      </c>
      <c r="S55" s="17">
        <f t="shared" si="7"/>
        <v>46478.767854987404</v>
      </c>
      <c r="T55" s="17">
        <f t="shared" si="7"/>
        <v>11836.156930111954</v>
      </c>
      <c r="U55" s="17">
        <f t="shared" si="7"/>
        <v>11111.314791739327</v>
      </c>
      <c r="V55" s="17">
        <f t="shared" si="7"/>
        <v>69370.960275163379</v>
      </c>
      <c r="W55" s="17">
        <f t="shared" si="7"/>
        <v>17743.961980356566</v>
      </c>
      <c r="X55" s="17">
        <f t="shared" si="3"/>
        <v>48214.262468278765</v>
      </c>
      <c r="Y55" s="17">
        <f t="shared" si="8"/>
        <v>18082.32278822334</v>
      </c>
      <c r="Z55" s="17">
        <f t="shared" si="8"/>
        <v>7424.1040197800603</v>
      </c>
      <c r="AA55" s="17">
        <f t="shared" si="8"/>
        <v>10690.756938612652</v>
      </c>
      <c r="AB55" s="17">
        <f t="shared" si="8"/>
        <v>5285.8356706248333</v>
      </c>
      <c r="AC55" s="17"/>
      <c r="AD55" s="17">
        <f t="shared" si="9"/>
        <v>149895.6828137108</v>
      </c>
      <c r="AE55" s="17">
        <f t="shared" si="9"/>
        <v>41308.246743060074</v>
      </c>
      <c r="AF55" s="17">
        <f t="shared" si="9"/>
        <v>15970.178225064526</v>
      </c>
      <c r="AG55" s="17">
        <f t="shared" si="9"/>
        <v>13296.424039691061</v>
      </c>
      <c r="AH55" s="17">
        <f t="shared" si="9"/>
        <v>21356.777111519841</v>
      </c>
      <c r="AI55" s="17">
        <f t="shared" si="9"/>
        <v>14550.29068921513</v>
      </c>
      <c r="AJ55" s="17">
        <f t="shared" si="9"/>
        <v>18228.063353348814</v>
      </c>
      <c r="AK55" s="17">
        <f t="shared" si="9"/>
        <v>18187.620437091155</v>
      </c>
      <c r="AM55" s="17"/>
    </row>
    <row r="56" spans="1:39">
      <c r="A56">
        <v>1850</v>
      </c>
      <c r="B56" s="17">
        <f>B55*POWER(B$57/B$52, 1/($A$57-$A$52))</f>
        <v>426410.67602065316</v>
      </c>
      <c r="C56" s="17">
        <v>426415</v>
      </c>
      <c r="D56" s="17">
        <f t="shared" si="7"/>
        <v>26629.589902746557</v>
      </c>
      <c r="E56" s="17"/>
      <c r="F56" s="17">
        <f t="shared" si="7"/>
        <v>4141.1695021644455</v>
      </c>
      <c r="G56" s="17">
        <f t="shared" si="7"/>
        <v>16402.456435031487</v>
      </c>
      <c r="H56" s="17">
        <f t="shared" si="7"/>
        <v>54581.552482337916</v>
      </c>
      <c r="I56" s="17">
        <f t="shared" si="7"/>
        <v>12091.585362123064</v>
      </c>
      <c r="J56" s="17"/>
      <c r="K56" s="17"/>
      <c r="L56" s="17">
        <f t="shared" si="7"/>
        <v>17279.734618972969</v>
      </c>
      <c r="M56" s="17">
        <f t="shared" si="7"/>
        <v>66778.88504543899</v>
      </c>
      <c r="N56" s="17"/>
      <c r="O56" s="17"/>
      <c r="P56" s="17">
        <f t="shared" si="7"/>
        <v>10550.221459798686</v>
      </c>
      <c r="Q56" s="17">
        <f t="shared" si="7"/>
        <v>117805.15298851139</v>
      </c>
      <c r="R56" s="17">
        <f t="shared" si="7"/>
        <v>9498.4651711940769</v>
      </c>
      <c r="S56" s="17">
        <f t="shared" si="7"/>
        <v>46916.819658245695</v>
      </c>
      <c r="T56" s="17">
        <f t="shared" si="7"/>
        <v>11619.087999703632</v>
      </c>
      <c r="U56" s="17">
        <f t="shared" si="7"/>
        <v>10592.02272713725</v>
      </c>
      <c r="V56" s="17">
        <f t="shared" si="7"/>
        <v>68845.993789040018</v>
      </c>
      <c r="W56" s="17">
        <f t="shared" si="7"/>
        <v>17728.974660708282</v>
      </c>
      <c r="X56" s="17">
        <f t="shared" si="3"/>
        <v>49230.912646607598</v>
      </c>
      <c r="Y56" s="17">
        <f t="shared" si="8"/>
        <v>19237.746762720606</v>
      </c>
      <c r="Z56" s="17">
        <f t="shared" si="8"/>
        <v>7489.2660434409963</v>
      </c>
      <c r="AA56" s="17">
        <f t="shared" si="8"/>
        <v>10738.770651094783</v>
      </c>
      <c r="AB56" s="17">
        <f t="shared" si="8"/>
        <v>5224.5626997009649</v>
      </c>
      <c r="AC56" s="17"/>
      <c r="AD56" s="17">
        <f t="shared" si="9"/>
        <v>153165.18447232913</v>
      </c>
      <c r="AE56" s="17">
        <f t="shared" si="9"/>
        <v>41684.410647148172</v>
      </c>
      <c r="AF56" s="17">
        <f t="shared" si="9"/>
        <v>16343.720537026729</v>
      </c>
      <c r="AG56" s="17">
        <f t="shared" si="9"/>
        <v>13164.558136653628</v>
      </c>
      <c r="AH56" s="17">
        <f t="shared" si="9"/>
        <v>21939.440342438873</v>
      </c>
      <c r="AI56" s="17">
        <f t="shared" si="9"/>
        <v>14403.403925698583</v>
      </c>
      <c r="AJ56" s="17">
        <f t="shared" si="9"/>
        <v>17946.354821810477</v>
      </c>
      <c r="AK56" s="17">
        <f t="shared" si="9"/>
        <v>17201.052562869489</v>
      </c>
      <c r="AM56" s="17"/>
    </row>
    <row r="57" spans="1:39" s="18" customFormat="1" ht="14">
      <c r="A57" s="18">
        <v>1851</v>
      </c>
      <c r="B57" s="21">
        <v>431147</v>
      </c>
      <c r="C57" s="21">
        <v>431147</v>
      </c>
      <c r="D57" s="19">
        <v>26618</v>
      </c>
      <c r="E57" s="44">
        <f t="shared" ref="E57:E62" si="10">E58/POWER(D$63/D$57, 1/($A$63-$A$57))</f>
        <v>30075.638734909568</v>
      </c>
      <c r="F57" s="19">
        <v>4308</v>
      </c>
      <c r="G57" s="19">
        <v>17009</v>
      </c>
      <c r="H57" s="19">
        <v>55421</v>
      </c>
      <c r="I57" s="19">
        <v>12101</v>
      </c>
      <c r="J57" s="19"/>
      <c r="K57" s="19"/>
      <c r="L57" s="19">
        <v>17256</v>
      </c>
      <c r="M57" s="19">
        <v>70000</v>
      </c>
      <c r="N57" s="19">
        <v>63931</v>
      </c>
      <c r="O57" s="19"/>
      <c r="P57" s="19">
        <v>10581</v>
      </c>
      <c r="Q57" s="19">
        <v>118405</v>
      </c>
      <c r="R57" s="18">
        <f>3565+3387+2757</f>
        <v>9709</v>
      </c>
      <c r="S57" s="19">
        <v>47359</v>
      </c>
      <c r="T57" s="19">
        <v>11406</v>
      </c>
      <c r="U57" s="19">
        <v>10097</v>
      </c>
      <c r="V57" s="19">
        <v>68325</v>
      </c>
      <c r="W57" s="19">
        <v>17714</v>
      </c>
      <c r="X57" s="19">
        <v>50269</v>
      </c>
      <c r="Y57" s="19">
        <v>20467</v>
      </c>
      <c r="Z57" s="19">
        <v>7555</v>
      </c>
      <c r="AA57" s="19">
        <v>10787</v>
      </c>
      <c r="AB57" s="19">
        <v>5164</v>
      </c>
      <c r="AC57" s="19"/>
      <c r="AD57" s="19">
        <f>106379+50127</f>
        <v>156506</v>
      </c>
      <c r="AE57" s="19">
        <v>42064</v>
      </c>
      <c r="AF57" s="19">
        <v>16726</v>
      </c>
      <c r="AG57" s="19">
        <v>13034</v>
      </c>
      <c r="AH57" s="19">
        <v>22538</v>
      </c>
      <c r="AI57" s="19">
        <v>14258</v>
      </c>
      <c r="AJ57" s="19">
        <v>17669</v>
      </c>
      <c r="AK57" s="19">
        <v>16268</v>
      </c>
      <c r="AM57" s="19"/>
    </row>
    <row r="58" spans="1:39">
      <c r="A58">
        <v>1852</v>
      </c>
      <c r="B58" s="17">
        <f>B57*POWER(B$63/B$57, 1/($A$63-$A$57))</f>
        <v>438351.72126126324</v>
      </c>
      <c r="C58" s="17">
        <v>444966</v>
      </c>
      <c r="D58" s="17">
        <f t="shared" ref="D58:R62" si="11">D57*POWER(D$63/D$57, 1/($A$63-$A$57))</f>
        <v>26783.732066284443</v>
      </c>
      <c r="E58" s="17">
        <f t="shared" si="10"/>
        <v>30262.899150882255</v>
      </c>
      <c r="F58" s="17">
        <f t="shared" si="11"/>
        <v>4452.9186071004106</v>
      </c>
      <c r="G58" s="17">
        <f t="shared" si="11"/>
        <v>17049.425702252964</v>
      </c>
      <c r="H58" s="17">
        <f t="shared" si="11"/>
        <v>56644.009332361697</v>
      </c>
      <c r="I58" s="17">
        <f t="shared" si="11"/>
        <v>12320.471534854638</v>
      </c>
      <c r="J58" s="17"/>
      <c r="K58" s="17"/>
      <c r="L58" s="17">
        <f t="shared" si="11"/>
        <v>17794.098675150333</v>
      </c>
      <c r="M58" s="17">
        <f t="shared" si="11"/>
        <v>74859.051389065411</v>
      </c>
      <c r="N58" s="17">
        <f t="shared" si="11"/>
        <v>63958.137851227875</v>
      </c>
      <c r="O58" s="17"/>
      <c r="P58" s="17">
        <f t="shared" si="11"/>
        <v>10991.691738454418</v>
      </c>
      <c r="Q58" s="17">
        <f t="shared" si="11"/>
        <v>122129.95526599881</v>
      </c>
      <c r="R58" s="17">
        <f t="shared" si="11"/>
        <v>10389.153861616782</v>
      </c>
      <c r="S58" s="17">
        <f t="shared" ref="S58:AB62" si="12">S57*POWER(S$63/S$57, 1/($A$63-$A$57))</f>
        <v>49099.386851648487</v>
      </c>
      <c r="T58" s="17">
        <f t="shared" si="12"/>
        <v>11801.85568760067</v>
      </c>
      <c r="U58" s="17">
        <f t="shared" si="12"/>
        <v>10644.51939135204</v>
      </c>
      <c r="V58" s="17">
        <f t="shared" si="12"/>
        <v>68663.935423615563</v>
      </c>
      <c r="W58" s="17">
        <f t="shared" si="12"/>
        <v>17881.490562294704</v>
      </c>
      <c r="X58" s="17">
        <f t="shared" si="12"/>
        <v>48607.040787479571</v>
      </c>
      <c r="Y58" s="17">
        <f t="shared" si="12"/>
        <v>21346.57442039598</v>
      </c>
      <c r="Z58" s="17">
        <f t="shared" si="12"/>
        <v>8773.2196064051641</v>
      </c>
      <c r="AA58" s="17">
        <f t="shared" si="12"/>
        <v>11493.529397714923</v>
      </c>
      <c r="AB58" s="17">
        <f t="shared" si="12"/>
        <v>5646.2214538008293</v>
      </c>
      <c r="AC58" s="17"/>
      <c r="AD58" s="17">
        <f t="shared" ref="AD58:AK62" si="13">AD57*POWER(AD$63/AD$57, 1/($A$63-$A$57))</f>
        <v>161211.04835569937</v>
      </c>
      <c r="AE58" s="17">
        <f t="shared" si="13"/>
        <v>42358.625833120743</v>
      </c>
      <c r="AF58" s="17">
        <f t="shared" si="13"/>
        <v>17069.837409931912</v>
      </c>
      <c r="AG58" s="17">
        <f t="shared" si="13"/>
        <v>13545.043275533628</v>
      </c>
      <c r="AH58" s="17">
        <f t="shared" si="13"/>
        <v>22522.138786847951</v>
      </c>
      <c r="AI58" s="17">
        <f t="shared" si="13"/>
        <v>14632.380060017415</v>
      </c>
      <c r="AJ58" s="17">
        <f t="shared" si="13"/>
        <v>18396.261629904162</v>
      </c>
      <c r="AK58" s="17">
        <f t="shared" si="13"/>
        <v>16633.510387546823</v>
      </c>
      <c r="AM58" s="17"/>
    </row>
    <row r="59" spans="1:39">
      <c r="A59">
        <v>1853</v>
      </c>
      <c r="B59" s="17">
        <f>B58*POWER(B$63/B$57, 1/($A$63-$A$57))</f>
        <v>445676.83767418587</v>
      </c>
      <c r="C59" s="17">
        <v>452041</v>
      </c>
      <c r="D59" s="17">
        <f t="shared" si="11"/>
        <v>26950.496032703941</v>
      </c>
      <c r="E59" s="17">
        <f t="shared" si="10"/>
        <v>30451.325509287595</v>
      </c>
      <c r="F59" s="17">
        <f t="shared" si="11"/>
        <v>4602.7121916112019</v>
      </c>
      <c r="G59" s="17">
        <f t="shared" si="11"/>
        <v>17089.94748525157</v>
      </c>
      <c r="H59" s="17">
        <f t="shared" si="11"/>
        <v>57894.007564725987</v>
      </c>
      <c r="I59" s="17">
        <f t="shared" si="11"/>
        <v>12543.923546910453</v>
      </c>
      <c r="J59" s="17"/>
      <c r="K59" s="17"/>
      <c r="L59" s="17">
        <f t="shared" si="11"/>
        <v>18348.977031814262</v>
      </c>
      <c r="M59" s="17">
        <f t="shared" si="11"/>
        <v>80055.393926724792</v>
      </c>
      <c r="N59" s="17">
        <f t="shared" si="11"/>
        <v>63985.287222109269</v>
      </c>
      <c r="O59" s="17"/>
      <c r="P59" s="17">
        <f t="shared" si="11"/>
        <v>11418.32409726936</v>
      </c>
      <c r="Q59" s="17">
        <f t="shared" si="11"/>
        <v>125972.09554727309</v>
      </c>
      <c r="R59" s="17">
        <f t="shared" si="11"/>
        <v>11116.955192125542</v>
      </c>
      <c r="S59" s="17">
        <f t="shared" si="12"/>
        <v>50903.730847522806</v>
      </c>
      <c r="T59" s="17">
        <f t="shared" si="12"/>
        <v>12211.44990978014</v>
      </c>
      <c r="U59" s="17">
        <f t="shared" si="12"/>
        <v>11221.728540444647</v>
      </c>
      <c r="V59" s="17">
        <f t="shared" si="12"/>
        <v>69004.55218234098</v>
      </c>
      <c r="W59" s="17">
        <f t="shared" si="12"/>
        <v>18050.564792222794</v>
      </c>
      <c r="X59" s="17">
        <f t="shared" si="12"/>
        <v>47000.028130969433</v>
      </c>
      <c r="Y59" s="17">
        <f t="shared" si="12"/>
        <v>22263.948770484389</v>
      </c>
      <c r="Z59" s="17">
        <f t="shared" si="12"/>
        <v>10187.873231265648</v>
      </c>
      <c r="AA59" s="17">
        <f t="shared" si="12"/>
        <v>12246.335219814329</v>
      </c>
      <c r="AB59" s="17">
        <f t="shared" si="12"/>
        <v>6173.4734131217565</v>
      </c>
      <c r="AC59" s="17"/>
      <c r="AD59" s="17">
        <f t="shared" si="13"/>
        <v>166057.54483498167</v>
      </c>
      <c r="AE59" s="17">
        <f t="shared" si="13"/>
        <v>42655.315292656996</v>
      </c>
      <c r="AF59" s="17">
        <f t="shared" si="13"/>
        <v>17420.743106631053</v>
      </c>
      <c r="AG59" s="17">
        <f t="shared" si="13"/>
        <v>14076.123779045478</v>
      </c>
      <c r="AH59" s="17">
        <f t="shared" si="13"/>
        <v>22506.28873609197</v>
      </c>
      <c r="AI59" s="17">
        <f t="shared" si="13"/>
        <v>15016.590420872159</v>
      </c>
      <c r="AJ59" s="17">
        <f t="shared" si="13"/>
        <v>19153.457578577403</v>
      </c>
      <c r="AK59" s="17">
        <f t="shared" si="13"/>
        <v>17007.233084130075</v>
      </c>
      <c r="AM59" s="17"/>
    </row>
    <row r="60" spans="1:39">
      <c r="A60">
        <v>1854</v>
      </c>
      <c r="B60" s="17">
        <f>B59*POWER(B$63/B$57, 1/($A$63-$A$57))</f>
        <v>453124.36111292895</v>
      </c>
      <c r="C60" s="17">
        <v>459228</v>
      </c>
      <c r="D60" s="17">
        <f t="shared" si="11"/>
        <v>27118.298324194311</v>
      </c>
      <c r="E60" s="17">
        <f t="shared" si="10"/>
        <v>30640.925069651046</v>
      </c>
      <c r="F60" s="17">
        <f t="shared" si="11"/>
        <v>4757.5447449288367</v>
      </c>
      <c r="G60" s="17">
        <f t="shared" si="11"/>
        <v>17130.565577353256</v>
      </c>
      <c r="H60" s="17">
        <f t="shared" si="11"/>
        <v>59171.590277767587</v>
      </c>
      <c r="I60" s="17">
        <f t="shared" si="11"/>
        <v>12771.428228667304</v>
      </c>
      <c r="J60" s="17"/>
      <c r="K60" s="17"/>
      <c r="L60" s="17">
        <f t="shared" si="11"/>
        <v>18921.158315494326</v>
      </c>
      <c r="M60" s="17">
        <f t="shared" si="11"/>
        <v>85612.440684750938</v>
      </c>
      <c r="N60" s="17">
        <f t="shared" si="11"/>
        <v>64012.448117534128</v>
      </c>
      <c r="O60" s="17"/>
      <c r="P60" s="17">
        <f t="shared" si="11"/>
        <v>11861.515796895437</v>
      </c>
      <c r="Q60" s="17">
        <f t="shared" si="11"/>
        <v>129935.10741904979</v>
      </c>
      <c r="R60" s="17">
        <f t="shared" si="11"/>
        <v>11895.741885229356</v>
      </c>
      <c r="S60" s="17">
        <f t="shared" si="12"/>
        <v>52774.382336508686</v>
      </c>
      <c r="T60" s="17">
        <f t="shared" si="12"/>
        <v>12635.259474977154</v>
      </c>
      <c r="U60" s="17">
        <f t="shared" si="12"/>
        <v>11830.237402520715</v>
      </c>
      <c r="V60" s="17">
        <f t="shared" si="12"/>
        <v>69346.85861666697</v>
      </c>
      <c r="W60" s="17">
        <f t="shared" si="12"/>
        <v>18221.237663781245</v>
      </c>
      <c r="X60" s="17">
        <f t="shared" si="12"/>
        <v>45446.145425107286</v>
      </c>
      <c r="Y60" s="17">
        <f t="shared" si="12"/>
        <v>23220.747511654303</v>
      </c>
      <c r="Z60" s="17">
        <f t="shared" si="12"/>
        <v>11830.635232311068</v>
      </c>
      <c r="AA60" s="17">
        <f t="shared" si="12"/>
        <v>13048.448490146253</v>
      </c>
      <c r="AB60" s="17">
        <f t="shared" si="12"/>
        <v>6749.9608887755794</v>
      </c>
      <c r="AC60" s="17"/>
      <c r="AD60" s="17">
        <f t="shared" si="13"/>
        <v>171049.74180044822</v>
      </c>
      <c r="AE60" s="17">
        <f t="shared" si="13"/>
        <v>42954.082832718021</v>
      </c>
      <c r="AF60" s="17">
        <f t="shared" si="13"/>
        <v>17778.862393302894</v>
      </c>
      <c r="AG60" s="17">
        <f t="shared" si="13"/>
        <v>14628.027139706841</v>
      </c>
      <c r="AH60" s="17">
        <f t="shared" si="13"/>
        <v>22490.449839876477</v>
      </c>
      <c r="AI60" s="17">
        <f t="shared" si="13"/>
        <v>15410.889202119391</v>
      </c>
      <c r="AJ60" s="17">
        <f t="shared" si="13"/>
        <v>19941.819952050515</v>
      </c>
      <c r="AK60" s="17">
        <f t="shared" si="13"/>
        <v>17389.352604395597</v>
      </c>
      <c r="AM60" s="17"/>
    </row>
    <row r="61" spans="1:39">
      <c r="A61">
        <v>1855</v>
      </c>
      <c r="B61" s="17">
        <f>B60*POWER(B$63/B$57, 1/($A$63-$A$57))</f>
        <v>460696.3370712602</v>
      </c>
      <c r="C61" s="17">
        <v>466530</v>
      </c>
      <c r="D61" s="17">
        <f t="shared" si="11"/>
        <v>27287.14540569505</v>
      </c>
      <c r="E61" s="17">
        <f t="shared" si="10"/>
        <v>30831.705136698158</v>
      </c>
      <c r="F61" s="17">
        <f t="shared" si="11"/>
        <v>4917.585775024696</v>
      </c>
      <c r="G61" s="17">
        <f t="shared" si="11"/>
        <v>17171.280207458196</v>
      </c>
      <c r="H61" s="17">
        <f t="shared" si="11"/>
        <v>60477.36619520669</v>
      </c>
      <c r="I61" s="17">
        <f t="shared" si="11"/>
        <v>13003.059081954756</v>
      </c>
      <c r="J61" s="17"/>
      <c r="K61" s="17"/>
      <c r="L61" s="17">
        <f t="shared" si="11"/>
        <v>19511.182088203946</v>
      </c>
      <c r="M61" s="17">
        <f t="shared" si="11"/>
        <v>91555.229953758346</v>
      </c>
      <c r="N61" s="17">
        <f t="shared" si="11"/>
        <v>64039.620542394456</v>
      </c>
      <c r="O61" s="17"/>
      <c r="P61" s="17">
        <f t="shared" si="11"/>
        <v>12321.909572845871</v>
      </c>
      <c r="Q61" s="17">
        <f t="shared" si="11"/>
        <v>134022.79343415651</v>
      </c>
      <c r="R61" s="17">
        <f t="shared" si="11"/>
        <v>12729.08566729087</v>
      </c>
      <c r="S61" s="17">
        <f t="shared" si="12"/>
        <v>54713.778040014462</v>
      </c>
      <c r="T61" s="17">
        <f t="shared" si="12"/>
        <v>13073.777739704487</v>
      </c>
      <c r="U61" s="17">
        <f t="shared" si="12"/>
        <v>12471.74323417153</v>
      </c>
      <c r="V61" s="17">
        <f t="shared" si="12"/>
        <v>69690.863108458376</v>
      </c>
      <c r="W61" s="17">
        <f t="shared" si="12"/>
        <v>18393.524292550137</v>
      </c>
      <c r="X61" s="17">
        <f t="shared" si="12"/>
        <v>43943.636123891818</v>
      </c>
      <c r="Y61" s="17">
        <f t="shared" si="12"/>
        <v>24218.664916927413</v>
      </c>
      <c r="Z61" s="17">
        <f t="shared" si="12"/>
        <v>13738.287356232848</v>
      </c>
      <c r="AA61" s="17">
        <f t="shared" si="12"/>
        <v>13903.098759253255</v>
      </c>
      <c r="AB61" s="17">
        <f t="shared" si="12"/>
        <v>7380.2815612938011</v>
      </c>
      <c r="AC61" s="17"/>
      <c r="AD61" s="17">
        <f t="shared" si="13"/>
        <v>176192.01945370753</v>
      </c>
      <c r="AE61" s="17">
        <f t="shared" si="13"/>
        <v>43254.943008652946</v>
      </c>
      <c r="AF61" s="17">
        <f t="shared" si="13"/>
        <v>18144.343560159832</v>
      </c>
      <c r="AG61" s="17">
        <f t="shared" si="13"/>
        <v>15201.569790011474</v>
      </c>
      <c r="AH61" s="17">
        <f t="shared" si="13"/>
        <v>22474.622090351419</v>
      </c>
      <c r="AI61" s="17">
        <f t="shared" si="13"/>
        <v>15815.541300899808</v>
      </c>
      <c r="AJ61" s="17">
        <f t="shared" si="13"/>
        <v>20762.631570228317</v>
      </c>
      <c r="AK61" s="17">
        <f t="shared" si="13"/>
        <v>17780.057608675226</v>
      </c>
      <c r="AM61" s="17"/>
    </row>
    <row r="62" spans="1:39">
      <c r="A62">
        <v>1856</v>
      </c>
      <c r="B62" s="17">
        <f>B61*POWER(B$63/B$57, 1/($A$63-$A$57))</f>
        <v>468394.84522435738</v>
      </c>
      <c r="C62" s="17">
        <v>473957</v>
      </c>
      <c r="D62" s="17">
        <f t="shared" si="11"/>
        <v>27457.043782398403</v>
      </c>
      <c r="E62" s="17">
        <f t="shared" si="10"/>
        <v>31023.673060636007</v>
      </c>
      <c r="F62" s="17">
        <f t="shared" si="11"/>
        <v>5083.0104920194426</v>
      </c>
      <c r="G62" s="17">
        <f t="shared" si="11"/>
        <v>17212.091605010603</v>
      </c>
      <c r="H62" s="17">
        <f t="shared" si="11"/>
        <v>61811.957473844639</v>
      </c>
      <c r="I62" s="17">
        <f t="shared" si="11"/>
        <v>13238.890941678923</v>
      </c>
      <c r="J62" s="17"/>
      <c r="K62" s="17"/>
      <c r="L62" s="17">
        <f t="shared" si="11"/>
        <v>20119.60473726975</v>
      </c>
      <c r="M62" s="17">
        <f t="shared" si="11"/>
        <v>97910.538057801372</v>
      </c>
      <c r="N62" s="17">
        <f t="shared" si="11"/>
        <v>64066.804501584353</v>
      </c>
      <c r="O62" s="17">
        <v>104300</v>
      </c>
      <c r="P62" s="17">
        <f t="shared" si="11"/>
        <v>12800.173107818955</v>
      </c>
      <c r="Q62" s="17">
        <f t="shared" si="11"/>
        <v>138239.07577161212</v>
      </c>
      <c r="R62" s="17">
        <f t="shared" si="11"/>
        <v>13620.808478235222</v>
      </c>
      <c r="S62" s="17">
        <f t="shared" si="12"/>
        <v>56724.444226058404</v>
      </c>
      <c r="T62" s="17">
        <f t="shared" si="12"/>
        <v>13527.51518286502</v>
      </c>
      <c r="U62" s="17">
        <f t="shared" si="12"/>
        <v>13148.035327335094</v>
      </c>
      <c r="V62" s="17">
        <f t="shared" si="12"/>
        <v>70036.57408115943</v>
      </c>
      <c r="W62" s="17">
        <f t="shared" si="12"/>
        <v>18567.439937031366</v>
      </c>
      <c r="X62" s="17">
        <f t="shared" si="12"/>
        <v>42490.801755041284</v>
      </c>
      <c r="Y62" s="17">
        <f t="shared" si="12"/>
        <v>25259.468071130323</v>
      </c>
      <c r="Z62" s="17">
        <f t="shared" si="12"/>
        <v>15953.542288832585</v>
      </c>
      <c r="AA62" s="17">
        <f t="shared" si="12"/>
        <v>14813.727107519342</v>
      </c>
      <c r="AB62" s="17">
        <f t="shared" si="12"/>
        <v>8069.462448967417</v>
      </c>
      <c r="AC62" s="17"/>
      <c r="AD62" s="17">
        <f t="shared" si="13"/>
        <v>181488.88967860639</v>
      </c>
      <c r="AE62" s="17">
        <f t="shared" si="13"/>
        <v>43557.910477759891</v>
      </c>
      <c r="AF62" s="17">
        <f t="shared" si="13"/>
        <v>18517.337945825271</v>
      </c>
      <c r="AG62" s="17">
        <f t="shared" si="13"/>
        <v>15797.600173526935</v>
      </c>
      <c r="AH62" s="17">
        <f t="shared" si="13"/>
        <v>22458.805479672261</v>
      </c>
      <c r="AI62" s="17">
        <f t="shared" si="13"/>
        <v>16230.818569902385</v>
      </c>
      <c r="AJ62" s="17">
        <f t="shared" si="13"/>
        <v>21617.228054288753</v>
      </c>
      <c r="AK62" s="17">
        <f t="shared" si="13"/>
        <v>18179.540996132302</v>
      </c>
      <c r="AM62" s="17"/>
    </row>
    <row r="63" spans="1:39" s="18" customFormat="1" ht="14">
      <c r="A63" s="18">
        <v>1857</v>
      </c>
      <c r="B63" s="25">
        <v>476222</v>
      </c>
      <c r="C63" s="25">
        <v>476222</v>
      </c>
      <c r="D63" s="24">
        <v>27628</v>
      </c>
      <c r="E63" s="45">
        <f>E75*(D63/D75)</f>
        <v>31216.836237436375</v>
      </c>
      <c r="F63" s="24">
        <v>5254</v>
      </c>
      <c r="G63" s="24">
        <v>17253</v>
      </c>
      <c r="H63" s="24">
        <v>63176</v>
      </c>
      <c r="I63" s="24">
        <v>13479</v>
      </c>
      <c r="J63" s="49">
        <v>14224</v>
      </c>
      <c r="K63" s="24"/>
      <c r="L63" s="24">
        <v>20747</v>
      </c>
      <c r="M63" s="24">
        <v>104707</v>
      </c>
      <c r="N63" s="24">
        <v>64094</v>
      </c>
      <c r="O63" s="24">
        <v>104707</v>
      </c>
      <c r="P63" s="24">
        <v>13297</v>
      </c>
      <c r="Q63" s="24">
        <v>142588</v>
      </c>
      <c r="R63" s="24">
        <f>6854+4384+3337</f>
        <v>14575</v>
      </c>
      <c r="S63" s="24">
        <v>58809</v>
      </c>
      <c r="T63" s="24">
        <v>13997</v>
      </c>
      <c r="U63" s="24">
        <v>13861</v>
      </c>
      <c r="V63" s="24">
        <v>70384</v>
      </c>
      <c r="W63" s="24">
        <v>18743</v>
      </c>
      <c r="X63" s="24">
        <v>41086</v>
      </c>
      <c r="Y63" s="24">
        <v>26345</v>
      </c>
      <c r="Z63" s="24">
        <v>18526</v>
      </c>
      <c r="AA63" s="24">
        <v>15784</v>
      </c>
      <c r="AB63" s="24">
        <v>8823</v>
      </c>
      <c r="AC63" s="24">
        <v>3589</v>
      </c>
      <c r="AD63" s="24">
        <v>186945</v>
      </c>
      <c r="AE63" s="24">
        <v>43863</v>
      </c>
      <c r="AF63" s="24">
        <v>18898</v>
      </c>
      <c r="AG63" s="24">
        <v>16417</v>
      </c>
      <c r="AH63" s="24">
        <v>22443</v>
      </c>
      <c r="AI63" s="24">
        <v>16657</v>
      </c>
      <c r="AJ63" s="24">
        <v>22507</v>
      </c>
      <c r="AK63" s="24">
        <v>18588</v>
      </c>
      <c r="AM63" s="24"/>
    </row>
    <row r="64" spans="1:39">
      <c r="A64">
        <v>1858</v>
      </c>
      <c r="B64" s="17">
        <f t="shared" ref="B64:B74" si="14">B63*POWER(B$75/B$63, 1/($A$75-$A$63))</f>
        <v>485983.6863104027</v>
      </c>
      <c r="C64" s="17">
        <v>486211</v>
      </c>
      <c r="D64" s="17">
        <f t="shared" ref="D64:D74" si="15">D63*POWER(D$75/D$63, 1/($A$75-$A$63))</f>
        <v>27859.525114177872</v>
      </c>
      <c r="E64" s="17">
        <f t="shared" ref="E64:E73" si="16">E63*POWER(D$75/D$63, 1/($A$75-$A$63))</f>
        <v>31478.436120676</v>
      </c>
      <c r="F64" s="17">
        <f t="shared" ref="F64:F74" si="17">F63*POWER(F$75/F$63, 1/($A$75-$A$63))</f>
        <v>5332.3302659176816</v>
      </c>
      <c r="G64" s="17">
        <f t="shared" ref="G64:G74" si="18">G63*POWER(G$75/G$63, 1/($A$75-$A$63))</f>
        <v>17491.002353625528</v>
      </c>
      <c r="H64" s="17">
        <f t="shared" ref="H64:H74" si="19">H63*POWER(H$75/H$63, 1/($A$75-$A$63))</f>
        <v>64505.933363858385</v>
      </c>
      <c r="I64" s="17">
        <f t="shared" ref="I64:I74" si="20">I63*POWER(I$75/I$63, 1/($A$75-$A$63))</f>
        <v>13620.978919336956</v>
      </c>
      <c r="J64" s="17"/>
      <c r="K64" s="17"/>
      <c r="L64" s="17">
        <f t="shared" ref="L64:L74" si="21">L63*POWER(L$75/L$63, 1/($A$75-$A$63))</f>
        <v>20894.894846194169</v>
      </c>
      <c r="M64" s="17">
        <f t="shared" ref="M64:N74" si="22">M63*POWER(M$75/M$63, 1/($A$75-$A$63))</f>
        <v>106128.49119105143</v>
      </c>
      <c r="N64" s="17">
        <f t="shared" si="22"/>
        <v>64587.551009803152</v>
      </c>
      <c r="O64" s="17">
        <f>O63*POWER(O$96/O$63, 1/($A$96-$A$63))</f>
        <v>105149.27757494598</v>
      </c>
      <c r="P64" s="17">
        <f t="shared" ref="P64:P74" si="23">P63*POWER(P$75/P$63, 1/($A$75-$A$63))</f>
        <v>13549.136155913271</v>
      </c>
      <c r="Q64" s="17">
        <f t="shared" ref="Q64:Q74" si="24">Q63*POWER(Q$75/Q$63, 1/($A$75-$A$63))</f>
        <v>143790.99438475916</v>
      </c>
      <c r="R64" s="17">
        <f t="shared" ref="R64:R74" si="25">R63*POWER(R$75/R$63, 1/($A$75-$A$63))</f>
        <v>14795.029615165196</v>
      </c>
      <c r="S64" s="17">
        <f t="shared" ref="S64:S74" si="26">S63*POWER(S$75/S$63, 1/($A$75-$A$63))</f>
        <v>59930.414893777204</v>
      </c>
      <c r="T64" s="17">
        <f t="shared" ref="T64:T74" si="27">T63*POWER(T$75/T$63, 1/($A$75-$A$63))</f>
        <v>14095.743813245468</v>
      </c>
      <c r="U64" s="17">
        <f t="shared" ref="U64:U74" si="28">U63*POWER(U$75/U$63, 1/($A$75-$A$63))</f>
        <v>14071.426544033817</v>
      </c>
      <c r="V64" s="17">
        <f t="shared" ref="V64:V74" si="29">V63*POWER(V$75/V$63, 1/($A$75-$A$63))</f>
        <v>71645.629288703494</v>
      </c>
      <c r="W64" s="17">
        <f t="shared" ref="W64:W85" si="30">W63*POWER(W$86/W$63, 1/($A$86-$A$63))</f>
        <v>18798.868492493621</v>
      </c>
      <c r="X64" s="17">
        <f t="shared" ref="X64:X74" si="31">X63*POWER(X$75/X$63, 1/($A$75-$A$63))</f>
        <v>41752.316745441429</v>
      </c>
      <c r="Y64" s="17">
        <f t="shared" ref="Y64:Y74" si="32">Y63*POWER(Y$75/Y$63, 1/($A$75-$A$63))</f>
        <v>26903.342594415062</v>
      </c>
      <c r="Z64" s="17">
        <f t="shared" ref="Z64:Z74" si="33">Z63*POWER(Z$75/Z$63, 1/($A$75-$A$63))</f>
        <v>18708.60178004867</v>
      </c>
      <c r="AA64" s="17">
        <f t="shared" ref="AA64:AA74" si="34">AA63*POWER(AA$75/AA$63, 1/($A$75-$A$63))</f>
        <v>15976.906584828626</v>
      </c>
      <c r="AB64" s="17">
        <f t="shared" ref="AB64:AB74" si="35">AB63*POWER(AB$75/AB$63, 1/($A$75-$A$63))</f>
        <v>8810.824682963168</v>
      </c>
      <c r="AC64" s="17">
        <f t="shared" ref="AC64:AC85" si="36">AC63*POWER(AC$86/AC$63, 1/($A$86-$A$63))</f>
        <v>3643.8762277056499</v>
      </c>
      <c r="AD64" s="17">
        <f t="shared" ref="AD64:AD74" si="37">AD63*POWER(AD$75/AD$63, 1/($A$75-$A$63))</f>
        <v>192801.19235092151</v>
      </c>
      <c r="AE64" s="17">
        <f t="shared" ref="AE64:AE74" si="38">AE63*POWER(AE$75/AE$63, 1/($A$75-$A$63))</f>
        <v>44080.076114749318</v>
      </c>
      <c r="AF64" s="17">
        <f t="shared" ref="AF64:AF74" si="39">AF63*POWER(AF$75/AF$63, 1/($A$75-$A$63))</f>
        <v>19072.975374828598</v>
      </c>
      <c r="AG64" s="17">
        <f t="shared" ref="AG64:AG74" si="40">AG63*POWER(AG$75/AG$63, 1/($A$75-$A$63))</f>
        <v>16805.867659077099</v>
      </c>
      <c r="AH64" s="17">
        <f t="shared" ref="AH64:AH74" si="41">AH63*POWER(AH$75/AH$63, 1/($A$75-$A$63))</f>
        <v>22907.540845600943</v>
      </c>
      <c r="AI64" s="17">
        <f t="shared" ref="AI64:AI74" si="42">AI63*POWER(AI$75/AI$63, 1/($A$75-$A$63))</f>
        <v>16940.898829213795</v>
      </c>
      <c r="AJ64" s="17">
        <f t="shared" ref="AJ64:AJ74" si="43">AJ63*POWER(AJ$75/AJ$63, 1/($A$75-$A$63))</f>
        <v>23190.225638591426</v>
      </c>
      <c r="AK64" s="17">
        <f t="shared" ref="AK64:AK74" si="44">AK63*POWER(AK$75/AK$63, 1/($A$75-$A$63))</f>
        <v>18621.826047002811</v>
      </c>
      <c r="AM64" s="17"/>
    </row>
    <row r="65" spans="1:39">
      <c r="A65">
        <v>1859</v>
      </c>
      <c r="B65" s="17">
        <f t="shared" si="14"/>
        <v>495945.46946560196</v>
      </c>
      <c r="C65" s="17">
        <v>496414</v>
      </c>
      <c r="D65" s="17">
        <f t="shared" si="15"/>
        <v>28092.990429546386</v>
      </c>
      <c r="E65" s="17">
        <f t="shared" si="16"/>
        <v>31742.228234364302</v>
      </c>
      <c r="F65" s="17">
        <f t="shared" si="17"/>
        <v>5411.8283336166223</v>
      </c>
      <c r="G65" s="17">
        <f t="shared" si="18"/>
        <v>17732.287911350708</v>
      </c>
      <c r="H65" s="17">
        <f t="shared" si="19"/>
        <v>65863.863478892905</v>
      </c>
      <c r="I65" s="17">
        <f t="shared" si="20"/>
        <v>13764.453351214612</v>
      </c>
      <c r="J65" s="17"/>
      <c r="K65" s="17"/>
      <c r="L65" s="17">
        <f t="shared" si="21"/>
        <v>21043.843959777878</v>
      </c>
      <c r="M65" s="17">
        <f t="shared" si="22"/>
        <v>107569.28039662183</v>
      </c>
      <c r="N65" s="17">
        <f t="shared" si="22"/>
        <v>65084.902571908824</v>
      </c>
      <c r="O65" s="17">
        <f t="shared" ref="O65:O95" si="45">O64*POWER(O$96/O$63, 1/($A$96-$A$63))</f>
        <v>105593.4233101229</v>
      </c>
      <c r="P65" s="17">
        <f t="shared" si="23"/>
        <v>13806.053288070712</v>
      </c>
      <c r="Q65" s="17">
        <f t="shared" si="24"/>
        <v>145004.13825958595</v>
      </c>
      <c r="R65" s="17">
        <f t="shared" si="25"/>
        <v>15018.380879150272</v>
      </c>
      <c r="S65" s="17">
        <f t="shared" si="26"/>
        <v>61073.213782588937</v>
      </c>
      <c r="T65" s="17">
        <f t="shared" si="27"/>
        <v>14195.184228666707</v>
      </c>
      <c r="U65" s="17">
        <f t="shared" si="28"/>
        <v>14285.047614467894</v>
      </c>
      <c r="V65" s="17">
        <f t="shared" si="29"/>
        <v>72929.873212297229</v>
      </c>
      <c r="W65" s="17">
        <f t="shared" si="30"/>
        <v>18854.903515876293</v>
      </c>
      <c r="X65" s="17">
        <f t="shared" si="31"/>
        <v>42429.439556337165</v>
      </c>
      <c r="Y65" s="17">
        <f t="shared" si="32"/>
        <v>27473.51841914852</v>
      </c>
      <c r="Z65" s="17">
        <f t="shared" si="33"/>
        <v>18893.003377115419</v>
      </c>
      <c r="AA65" s="17">
        <f t="shared" si="34"/>
        <v>16172.170807168039</v>
      </c>
      <c r="AB65" s="17">
        <f t="shared" si="35"/>
        <v>8798.6661672801765</v>
      </c>
      <c r="AC65" s="17">
        <f t="shared" si="36"/>
        <v>3699.591519319687</v>
      </c>
      <c r="AD65" s="17">
        <f t="shared" si="37"/>
        <v>198840.83431991783</v>
      </c>
      <c r="AE65" s="17">
        <f t="shared" si="38"/>
        <v>44298.226529924847</v>
      </c>
      <c r="AF65" s="17">
        <f t="shared" si="39"/>
        <v>19249.570835475613</v>
      </c>
      <c r="AG65" s="17">
        <f t="shared" si="40"/>
        <v>17203.946383286446</v>
      </c>
      <c r="AH65" s="17">
        <f t="shared" si="41"/>
        <v>23381.697081177899</v>
      </c>
      <c r="AI65" s="17">
        <f t="shared" si="42"/>
        <v>17229.636377598446</v>
      </c>
      <c r="AJ65" s="17">
        <f t="shared" si="43"/>
        <v>23894.191370186301</v>
      </c>
      <c r="AK65" s="17">
        <f t="shared" si="44"/>
        <v>18655.71364992642</v>
      </c>
      <c r="AM65" s="17"/>
    </row>
    <row r="66" spans="1:39">
      <c r="A66">
        <v>1860</v>
      </c>
      <c r="B66" s="17">
        <f t="shared" si="14"/>
        <v>506111.45108759467</v>
      </c>
      <c r="C66" s="17">
        <v>506830</v>
      </c>
      <c r="D66" s="17">
        <f t="shared" si="15"/>
        <v>28328.41220516527</v>
      </c>
      <c r="E66" s="17">
        <f t="shared" si="16"/>
        <v>32008.230949588757</v>
      </c>
      <c r="F66" s="17">
        <f t="shared" si="17"/>
        <v>5492.5116134934842</v>
      </c>
      <c r="G66" s="17">
        <f t="shared" si="18"/>
        <v>17976.901964446803</v>
      </c>
      <c r="H66" s="17">
        <f t="shared" si="19"/>
        <v>67250.379711531772</v>
      </c>
      <c r="I66" s="17">
        <f t="shared" si="20"/>
        <v>13909.439048378303</v>
      </c>
      <c r="J66" s="17"/>
      <c r="K66" s="17"/>
      <c r="L66" s="17">
        <f t="shared" si="21"/>
        <v>21193.854856088932</v>
      </c>
      <c r="M66" s="17">
        <f t="shared" si="22"/>
        <v>109029.6296045214</v>
      </c>
      <c r="N66" s="17">
        <f t="shared" si="22"/>
        <v>65586.083952183195</v>
      </c>
      <c r="O66" s="17">
        <f t="shared" si="45"/>
        <v>106039.44509655405</v>
      </c>
      <c r="P66" s="17">
        <f t="shared" si="23"/>
        <v>14067.84205278365</v>
      </c>
      <c r="Q66" s="17">
        <f t="shared" si="24"/>
        <v>146227.51725426377</v>
      </c>
      <c r="R66" s="17">
        <f t="shared" si="25"/>
        <v>15245.103936799931</v>
      </c>
      <c r="S66" s="17">
        <f t="shared" si="26"/>
        <v>62237.804432772318</v>
      </c>
      <c r="T66" s="17">
        <f t="shared" si="27"/>
        <v>14295.326160542143</v>
      </c>
      <c r="U66" s="17">
        <f t="shared" si="28"/>
        <v>14501.91170803048</v>
      </c>
      <c r="V66" s="17">
        <f t="shared" si="29"/>
        <v>74237.137136854901</v>
      </c>
      <c r="W66" s="17">
        <f t="shared" si="30"/>
        <v>18911.105566537586</v>
      </c>
      <c r="X66" s="17">
        <f t="shared" si="31"/>
        <v>43117.543681247902</v>
      </c>
      <c r="Y66" s="17">
        <f t="shared" si="32"/>
        <v>28055.778261693875</v>
      </c>
      <c r="Z66" s="17">
        <f t="shared" si="33"/>
        <v>19079.22253112205</v>
      </c>
      <c r="AA66" s="17">
        <f t="shared" si="34"/>
        <v>16369.821481247865</v>
      </c>
      <c r="AB66" s="17">
        <f t="shared" si="35"/>
        <v>8786.5244297659647</v>
      </c>
      <c r="AC66" s="17">
        <f t="shared" si="36"/>
        <v>3756.1587042269252</v>
      </c>
      <c r="AD66" s="17">
        <f t="shared" si="37"/>
        <v>205069.67260387918</v>
      </c>
      <c r="AE66" s="17">
        <f t="shared" si="38"/>
        <v>44517.456562193533</v>
      </c>
      <c r="AF66" s="17">
        <f t="shared" si="39"/>
        <v>19427.801382212147</v>
      </c>
      <c r="AG66" s="17">
        <f t="shared" si="40"/>
        <v>17611.454354106725</v>
      </c>
      <c r="AH66" s="17">
        <f t="shared" si="41"/>
        <v>23865.667732769733</v>
      </c>
      <c r="AI66" s="17">
        <f t="shared" si="42"/>
        <v>17523.295115389141</v>
      </c>
      <c r="AJ66" s="17">
        <f t="shared" si="43"/>
        <v>24619.526783947411</v>
      </c>
      <c r="AK66" s="17">
        <f t="shared" si="44"/>
        <v>18689.662920788986</v>
      </c>
      <c r="AM66" s="17"/>
    </row>
    <row r="67" spans="1:39">
      <c r="A67">
        <v>1861</v>
      </c>
      <c r="B67" s="17">
        <f t="shared" si="14"/>
        <v>516485.81687418121</v>
      </c>
      <c r="C67" s="17">
        <v>517465</v>
      </c>
      <c r="D67" s="17">
        <f t="shared" si="15"/>
        <v>28565.806836346634</v>
      </c>
      <c r="E67" s="17">
        <f t="shared" si="16"/>
        <v>32276.462791388207</v>
      </c>
      <c r="F67" s="17">
        <f t="shared" si="17"/>
        <v>5574.3977755111655</v>
      </c>
      <c r="G67" s="17">
        <f t="shared" si="18"/>
        <v>18224.89042897087</v>
      </c>
      <c r="H67" s="17">
        <f t="shared" si="19"/>
        <v>68666.083835099445</v>
      </c>
      <c r="I67" s="17">
        <f t="shared" si="20"/>
        <v>14055.951929502422</v>
      </c>
      <c r="J67" s="17"/>
      <c r="K67" s="17"/>
      <c r="L67" s="17">
        <f t="shared" si="21"/>
        <v>21344.93510403817</v>
      </c>
      <c r="M67" s="17">
        <f t="shared" si="22"/>
        <v>110509.80435927922</v>
      </c>
      <c r="N67" s="17">
        <f t="shared" si="22"/>
        <v>66091.124641852031</v>
      </c>
      <c r="O67" s="17">
        <f t="shared" si="45"/>
        <v>106487.35085859404</v>
      </c>
      <c r="P67" s="17">
        <f t="shared" si="23"/>
        <v>14334.594825377764</v>
      </c>
      <c r="Q67" s="17">
        <f t="shared" si="24"/>
        <v>147461.2177210222</v>
      </c>
      <c r="R67" s="17">
        <f t="shared" si="25"/>
        <v>15475.249689964083</v>
      </c>
      <c r="S67" s="17">
        <f t="shared" si="26"/>
        <v>63424.602386264196</v>
      </c>
      <c r="T67" s="17">
        <f t="shared" si="27"/>
        <v>14396.174557818676</v>
      </c>
      <c r="U67" s="17">
        <f t="shared" si="28"/>
        <v>14722.06805768811</v>
      </c>
      <c r="V67" s="17">
        <f t="shared" si="29"/>
        <v>75567.833694614543</v>
      </c>
      <c r="W67" s="17">
        <f t="shared" si="30"/>
        <v>18967.475142346695</v>
      </c>
      <c r="X67" s="17">
        <f t="shared" si="31"/>
        <v>43816.807210847226</v>
      </c>
      <c r="Y67" s="17">
        <f t="shared" si="32"/>
        <v>28650.378224607819</v>
      </c>
      <c r="Z67" s="17">
        <f t="shared" si="33"/>
        <v>19267.277156844149</v>
      </c>
      <c r="AA67" s="17">
        <f t="shared" si="34"/>
        <v>16569.887773455277</v>
      </c>
      <c r="AB67" s="17">
        <f t="shared" si="35"/>
        <v>8774.399447267464</v>
      </c>
      <c r="AC67" s="17">
        <f t="shared" si="36"/>
        <v>3813.5908079749652</v>
      </c>
      <c r="AD67" s="17">
        <f t="shared" si="37"/>
        <v>211493.63391928648</v>
      </c>
      <c r="AE67" s="17">
        <f t="shared" si="38"/>
        <v>44737.771554534287</v>
      </c>
      <c r="AF67" s="17">
        <f t="shared" si="39"/>
        <v>19607.682154195856</v>
      </c>
      <c r="AG67" s="17">
        <f t="shared" si="40"/>
        <v>18028.614921057124</v>
      </c>
      <c r="AH67" s="17">
        <f t="shared" si="41"/>
        <v>24359.65594599488</v>
      </c>
      <c r="AI67" s="17">
        <f t="shared" si="42"/>
        <v>17821.958918428511</v>
      </c>
      <c r="AJ67" s="17">
        <f t="shared" si="43"/>
        <v>25366.880580934179</v>
      </c>
      <c r="AK67" s="17">
        <f t="shared" si="44"/>
        <v>18723.67397181251</v>
      </c>
      <c r="AM67" s="17"/>
    </row>
    <row r="68" spans="1:39">
      <c r="A68">
        <v>1862</v>
      </c>
      <c r="B68" s="17">
        <f t="shared" si="14"/>
        <v>527072.83832236682</v>
      </c>
      <c r="C68" s="17">
        <v>528323</v>
      </c>
      <c r="D68" s="17">
        <f t="shared" si="15"/>
        <v>28805.190855796762</v>
      </c>
      <c r="E68" s="17">
        <f t="shared" si="16"/>
        <v>32546.942440042978</v>
      </c>
      <c r="F68" s="17">
        <f t="shared" si="17"/>
        <v>5657.5047530685924</v>
      </c>
      <c r="G68" s="17">
        <f t="shared" si="18"/>
        <v>18476.299854384561</v>
      </c>
      <c r="H68" s="17">
        <f t="shared" si="19"/>
        <v>70111.590290997192</v>
      </c>
      <c r="I68" s="17">
        <f t="shared" si="20"/>
        <v>14204.008080938209</v>
      </c>
      <c r="J68" s="17"/>
      <c r="K68" s="17"/>
      <c r="L68" s="17">
        <f t="shared" si="21"/>
        <v>21497.092326491354</v>
      </c>
      <c r="M68" s="17">
        <f t="shared" si="22"/>
        <v>112010.07381042893</v>
      </c>
      <c r="N68" s="17">
        <f t="shared" si="22"/>
        <v>66600.054359236063</v>
      </c>
      <c r="O68" s="17">
        <f t="shared" si="45"/>
        <v>106937.14855406962</v>
      </c>
      <c r="P68" s="17">
        <f t="shared" si="23"/>
        <v>14606.405732788837</v>
      </c>
      <c r="Q68" s="17">
        <f t="shared" si="24"/>
        <v>148705.3267406321</v>
      </c>
      <c r="R68" s="17">
        <f t="shared" si="25"/>
        <v>15708.869808925876</v>
      </c>
      <c r="S68" s="17">
        <f t="shared" si="26"/>
        <v>64634.031108872201</v>
      </c>
      <c r="T68" s="17">
        <f t="shared" si="27"/>
        <v>14497.73440435625</v>
      </c>
      <c r="U68" s="17">
        <f t="shared" si="28"/>
        <v>14945.566643822584</v>
      </c>
      <c r="V68" s="17">
        <f t="shared" si="29"/>
        <v>76922.38291422413</v>
      </c>
      <c r="W68" s="17">
        <f t="shared" si="30"/>
        <v>19024.012742656843</v>
      </c>
      <c r="X68" s="17">
        <f t="shared" si="31"/>
        <v>44527.41112401391</v>
      </c>
      <c r="Y68" s="17">
        <f t="shared" si="32"/>
        <v>29257.579838154994</v>
      </c>
      <c r="Z68" s="17">
        <f t="shared" si="33"/>
        <v>19457.185345634542</v>
      </c>
      <c r="AA68" s="17">
        <f t="shared" si="34"/>
        <v>16772.399206638936</v>
      </c>
      <c r="AB68" s="17">
        <f t="shared" si="35"/>
        <v>8762.2911966635547</v>
      </c>
      <c r="AC68" s="17">
        <f t="shared" si="36"/>
        <v>3871.9010552735463</v>
      </c>
      <c r="AD68" s="17">
        <f t="shared" si="37"/>
        <v>218118.83064145996</v>
      </c>
      <c r="AE68" s="17">
        <f t="shared" si="38"/>
        <v>44959.176876368205</v>
      </c>
      <c r="AF68" s="17">
        <f t="shared" si="39"/>
        <v>19789.228430756892</v>
      </c>
      <c r="AG68" s="17">
        <f t="shared" si="40"/>
        <v>18455.656724112127</v>
      </c>
      <c r="AH68" s="17">
        <f t="shared" si="41"/>
        <v>24863.869071321285</v>
      </c>
      <c r="AI68" s="17">
        <f t="shared" si="42"/>
        <v>18125.713092123548</v>
      </c>
      <c r="AJ68" s="17">
        <f t="shared" si="43"/>
        <v>26136.921154266085</v>
      </c>
      <c r="AK68" s="17">
        <f t="shared" si="44"/>
        <v>18757.746915423217</v>
      </c>
      <c r="AM68" s="17"/>
    </row>
    <row r="69" spans="1:39">
      <c r="A69">
        <v>1863</v>
      </c>
      <c r="B69" s="17">
        <f t="shared" si="14"/>
        <v>537876.87448708946</v>
      </c>
      <c r="C69" s="17">
        <v>539409</v>
      </c>
      <c r="D69" s="17">
        <f t="shared" si="15"/>
        <v>29046.580934767506</v>
      </c>
      <c r="E69" s="17">
        <f t="shared" si="16"/>
        <v>32819.688732375813</v>
      </c>
      <c r="F69" s="17">
        <f t="shared" si="17"/>
        <v>5741.8507469282058</v>
      </c>
      <c r="G69" s="17">
        <f t="shared" si="18"/>
        <v>18731.177432291854</v>
      </c>
      <c r="H69" s="17">
        <f t="shared" si="19"/>
        <v>71587.526455381871</v>
      </c>
      <c r="I69" s="17">
        <f t="shared" si="20"/>
        <v>14353.62375847994</v>
      </c>
      <c r="J69" s="17"/>
      <c r="K69" s="17"/>
      <c r="L69" s="17">
        <f t="shared" si="21"/>
        <v>21650.334200653801</v>
      </c>
      <c r="M69" s="17">
        <f t="shared" si="22"/>
        <v>113530.71076144984</v>
      </c>
      <c r="N69" s="17">
        <f t="shared" si="22"/>
        <v>67112.903051499699</v>
      </c>
      <c r="O69" s="17">
        <f t="shared" si="45"/>
        <v>107388.84617442099</v>
      </c>
      <c r="P69" s="17">
        <f t="shared" si="23"/>
        <v>14883.370686776574</v>
      </c>
      <c r="Q69" s="17">
        <f t="shared" si="24"/>
        <v>149959.93212855223</v>
      </c>
      <c r="R69" s="17">
        <f t="shared" si="25"/>
        <v>15946.016744002249</v>
      </c>
      <c r="S69" s="17">
        <f t="shared" si="26"/>
        <v>65866.522141373149</v>
      </c>
      <c r="T69" s="17">
        <f t="shared" si="27"/>
        <v>14600.01071917415</v>
      </c>
      <c r="U69" s="17">
        <f t="shared" si="28"/>
        <v>15172.458205577628</v>
      </c>
      <c r="V69" s="17">
        <f t="shared" si="29"/>
        <v>78301.212353321811</v>
      </c>
      <c r="W69" s="17">
        <f t="shared" si="30"/>
        <v>19080.718868309708</v>
      </c>
      <c r="X69" s="17">
        <f t="shared" si="31"/>
        <v>45249.539334671688</v>
      </c>
      <c r="Y69" s="17">
        <f t="shared" si="32"/>
        <v>29877.650175340088</v>
      </c>
      <c r="Z69" s="17">
        <f t="shared" si="33"/>
        <v>19648.965367163732</v>
      </c>
      <c r="AA69" s="17">
        <f t="shared" si="34"/>
        <v>16977.385664465539</v>
      </c>
      <c r="AB69" s="17">
        <f t="shared" si="35"/>
        <v>8750.1996548650259</v>
      </c>
      <c r="AC69" s="17">
        <f t="shared" si="36"/>
        <v>3931.1028730397588</v>
      </c>
      <c r="AD69" s="17">
        <f t="shared" si="37"/>
        <v>224951.56662046161</v>
      </c>
      <c r="AE69" s="17">
        <f t="shared" si="38"/>
        <v>45181.6779236894</v>
      </c>
      <c r="AF69" s="17">
        <f t="shared" si="39"/>
        <v>19972.455632695746</v>
      </c>
      <c r="AG69" s="17">
        <f t="shared" si="40"/>
        <v>18892.813819015948</v>
      </c>
      <c r="AH69" s="17">
        <f t="shared" si="41"/>
        <v>25378.518751101295</v>
      </c>
      <c r="AI69" s="17">
        <f t="shared" si="42"/>
        <v>18434.644395810828</v>
      </c>
      <c r="AJ69" s="17">
        <f t="shared" si="43"/>
        <v>26930.337186897588</v>
      </c>
      <c r="AK69" s="17">
        <f t="shared" si="44"/>
        <v>18791.881864251918</v>
      </c>
      <c r="AM69" s="17"/>
    </row>
    <row r="70" spans="1:39">
      <c r="A70">
        <v>1864</v>
      </c>
      <c r="B70" s="17">
        <f t="shared" si="14"/>
        <v>548902.37377599848</v>
      </c>
      <c r="C70" s="17">
        <v>550733</v>
      </c>
      <c r="D70" s="17">
        <f t="shared" si="15"/>
        <v>29289.993884217296</v>
      </c>
      <c r="E70" s="17">
        <f t="shared" si="16"/>
        <v>33094.720663063723</v>
      </c>
      <c r="F70" s="17">
        <f t="shared" si="17"/>
        <v>5827.4542292020024</v>
      </c>
      <c r="G70" s="17">
        <f t="shared" si="18"/>
        <v>18989.57100529729</v>
      </c>
      <c r="H70" s="17">
        <f t="shared" si="19"/>
        <v>73094.532911458649</v>
      </c>
      <c r="I70" s="17">
        <f t="shared" si="20"/>
        <v>14504.81538914974</v>
      </c>
      <c r="J70" s="17"/>
      <c r="K70" s="17"/>
      <c r="L70" s="17">
        <f t="shared" si="21"/>
        <v>21804.668458457727</v>
      </c>
      <c r="M70" s="17">
        <f t="shared" si="22"/>
        <v>115071.99171937251</v>
      </c>
      <c r="N70" s="17">
        <f t="shared" si="22"/>
        <v>67629.70089641324</v>
      </c>
      <c r="O70" s="17">
        <f t="shared" si="45"/>
        <v>107842.45174484389</v>
      </c>
      <c r="P70" s="17">
        <f t="shared" si="23"/>
        <v>15165.587417768234</v>
      </c>
      <c r="Q70" s="17">
        <f t="shared" si="24"/>
        <v>151225.12244112772</v>
      </c>
      <c r="R70" s="17">
        <f t="shared" si="25"/>
        <v>16186.743737319614</v>
      </c>
      <c r="S70" s="17">
        <f t="shared" si="26"/>
        <v>67122.515253492762</v>
      </c>
      <c r="T70" s="17">
        <f t="shared" si="27"/>
        <v>14703.008556699046</v>
      </c>
      <c r="U70" s="17">
        <f t="shared" si="28"/>
        <v>15402.794252377804</v>
      </c>
      <c r="V70" s="17">
        <f t="shared" si="29"/>
        <v>79704.757233492637</v>
      </c>
      <c r="W70" s="17">
        <f t="shared" si="30"/>
        <v>19137.594021639859</v>
      </c>
      <c r="X70" s="17">
        <f t="shared" si="31"/>
        <v>45983.378739388681</v>
      </c>
      <c r="Y70" s="17">
        <f t="shared" si="32"/>
        <v>30510.861969377856</v>
      </c>
      <c r="Z70" s="17">
        <f t="shared" si="33"/>
        <v>19842.635671177482</v>
      </c>
      <c r="AA70" s="17">
        <f t="shared" si="34"/>
        <v>17184.877395829611</v>
      </c>
      <c r="AB70" s="17">
        <f t="shared" si="35"/>
        <v>8738.124798814526</v>
      </c>
      <c r="AC70" s="17">
        <f t="shared" si="36"/>
        <v>3991.2098934898186</v>
      </c>
      <c r="AD70" s="17">
        <f t="shared" si="37"/>
        <v>231998.34317918509</v>
      </c>
      <c r="AE70" s="17">
        <f t="shared" si="38"/>
        <v>45405.280119196541</v>
      </c>
      <c r="AF70" s="17">
        <f t="shared" si="39"/>
        <v>20157.379323593115</v>
      </c>
      <c r="AG70" s="17">
        <f t="shared" si="40"/>
        <v>19340.32580556527</v>
      </c>
      <c r="AH70" s="17">
        <f t="shared" si="41"/>
        <v>25903.821008408071</v>
      </c>
      <c r="AI70" s="17">
        <f t="shared" si="42"/>
        <v>18748.841067537032</v>
      </c>
      <c r="AJ70" s="17">
        <f t="shared" si="43"/>
        <v>27747.838267539191</v>
      </c>
      <c r="AK70" s="17">
        <f t="shared" si="44"/>
        <v>18826.078931134394</v>
      </c>
      <c r="AM70" s="17"/>
    </row>
    <row r="71" spans="1:39">
      <c r="A71">
        <v>1865</v>
      </c>
      <c r="B71" s="17">
        <f t="shared" si="14"/>
        <v>560153.87578102283</v>
      </c>
      <c r="C71" s="17">
        <v>561647</v>
      </c>
      <c r="D71" s="17">
        <f t="shared" si="15"/>
        <v>29535.446655981905</v>
      </c>
      <c r="E71" s="17">
        <f t="shared" si="16"/>
        <v>33372.057385960805</v>
      </c>
      <c r="F71" s="17">
        <f t="shared" si="17"/>
        <v>5914.3339473969991</v>
      </c>
      <c r="G71" s="17">
        <f t="shared" si="18"/>
        <v>19251.529075986437</v>
      </c>
      <c r="H71" s="17">
        <f t="shared" si="19"/>
        <v>74633.263727505779</v>
      </c>
      <c r="I71" s="17">
        <f t="shared" si="20"/>
        <v>14657.599573001178</v>
      </c>
      <c r="J71" s="17"/>
      <c r="K71" s="17"/>
      <c r="L71" s="17">
        <f t="shared" si="21"/>
        <v>21960.102886952376</v>
      </c>
      <c r="M71" s="17">
        <f t="shared" si="22"/>
        <v>116634.19694505782</v>
      </c>
      <c r="N71" s="17">
        <f t="shared" si="22"/>
        <v>68150.478304128628</v>
      </c>
      <c r="O71" s="17">
        <f t="shared" si="45"/>
        <v>108297.97332443205</v>
      </c>
      <c r="P71" s="17">
        <f t="shared" si="23"/>
        <v>15453.155509343986</v>
      </c>
      <c r="Q71" s="17">
        <f t="shared" si="24"/>
        <v>152500.98698184078</v>
      </c>
      <c r="R71" s="17">
        <f t="shared" si="25"/>
        <v>16431.104834767306</v>
      </c>
      <c r="S71" s="17">
        <f t="shared" si="26"/>
        <v>68402.458600821483</v>
      </c>
      <c r="T71" s="17">
        <f t="shared" si="27"/>
        <v>14806.733007014771</v>
      </c>
      <c r="U71" s="17">
        <f t="shared" si="28"/>
        <v>15636.627075622288</v>
      </c>
      <c r="V71" s="17">
        <f t="shared" si="29"/>
        <v>81133.460577644379</v>
      </c>
      <c r="W71" s="17">
        <f t="shared" si="30"/>
        <v>19194.638706479207</v>
      </c>
      <c r="X71" s="17">
        <f t="shared" si="31"/>
        <v>46729.119265748763</v>
      </c>
      <c r="Y71" s="17">
        <f t="shared" si="32"/>
        <v>31157.493733652758</v>
      </c>
      <c r="Z71" s="17">
        <f t="shared" si="33"/>
        <v>20038.214889271741</v>
      </c>
      <c r="AA71" s="17">
        <f t="shared" si="34"/>
        <v>17394.905019317204</v>
      </c>
      <c r="AB71" s="17">
        <f t="shared" si="35"/>
        <v>8726.0666054865233</v>
      </c>
      <c r="AC71" s="17">
        <f t="shared" si="36"/>
        <v>4052.2359572781133</v>
      </c>
      <c r="AD71" s="17">
        <f t="shared" si="37"/>
        <v>239265.86529934028</v>
      </c>
      <c r="AE71" s="17">
        <f t="shared" si="38"/>
        <v>45629.988912424997</v>
      </c>
      <c r="AF71" s="17">
        <f t="shared" si="39"/>
        <v>20344.0152111319</v>
      </c>
      <c r="AG71" s="17">
        <f t="shared" si="40"/>
        <v>19798.437958930597</v>
      </c>
      <c r="AH71" s="17">
        <f t="shared" si="41"/>
        <v>26439.996337710811</v>
      </c>
      <c r="AI71" s="17">
        <f t="shared" si="42"/>
        <v>19068.392849261789</v>
      </c>
      <c r="AJ71" s="17">
        <f t="shared" si="43"/>
        <v>28590.155525275499</v>
      </c>
      <c r="AK71" s="17">
        <f t="shared" si="44"/>
        <v>18860.338229111752</v>
      </c>
      <c r="AM71" s="17"/>
    </row>
    <row r="72" spans="1:39">
      <c r="A72">
        <v>1866</v>
      </c>
      <c r="B72" s="17">
        <f t="shared" si="14"/>
        <v>571636.01314748346</v>
      </c>
      <c r="C72" s="17">
        <v>572777</v>
      </c>
      <c r="D72" s="17">
        <f t="shared" si="15"/>
        <v>29782.956343955</v>
      </c>
      <c r="E72" s="17">
        <f t="shared" si="16"/>
        <v>33651.718215432178</v>
      </c>
      <c r="F72" s="17">
        <f t="shared" si="17"/>
        <v>6002.5089285210142</v>
      </c>
      <c r="G72" s="17">
        <f t="shared" si="18"/>
        <v>19517.100816030201</v>
      </c>
      <c r="H72" s="17">
        <f t="shared" si="19"/>
        <v>76204.386740752132</v>
      </c>
      <c r="I72" s="17">
        <f t="shared" si="20"/>
        <v>14811.993084941867</v>
      </c>
      <c r="J72" s="17"/>
      <c r="K72" s="17"/>
      <c r="L72" s="17">
        <f t="shared" si="21"/>
        <v>22116.645328696915</v>
      </c>
      <c r="M72" s="17">
        <f t="shared" si="22"/>
        <v>118217.61050415853</v>
      </c>
      <c r="N72" s="17">
        <f t="shared" si="22"/>
        <v>68675.265918968871</v>
      </c>
      <c r="O72" s="17">
        <f t="shared" si="45"/>
        <v>108755.4190063205</v>
      </c>
      <c r="P72" s="17">
        <f t="shared" si="23"/>
        <v>15746.176433376173</v>
      </c>
      <c r="Q72" s="17">
        <f t="shared" si="24"/>
        <v>153787.6158076142</v>
      </c>
      <c r="R72" s="17">
        <f t="shared" si="25"/>
        <v>16679.154898131481</v>
      </c>
      <c r="S72" s="17">
        <f t="shared" si="26"/>
        <v>69706.808884722588</v>
      </c>
      <c r="T72" s="17">
        <f t="shared" si="27"/>
        <v>14911.189196113877</v>
      </c>
      <c r="U72" s="17">
        <f t="shared" si="28"/>
        <v>15874.00976055619</v>
      </c>
      <c r="V72" s="17">
        <f t="shared" si="29"/>
        <v>82587.773349845826</v>
      </c>
      <c r="W72" s="17">
        <f t="shared" si="30"/>
        <v>19251.85342816147</v>
      </c>
      <c r="X72" s="17">
        <f t="shared" si="31"/>
        <v>47486.953921507375</v>
      </c>
      <c r="Y72" s="17">
        <f t="shared" si="32"/>
        <v>31817.829884220937</v>
      </c>
      <c r="Z72" s="17">
        <f t="shared" si="33"/>
        <v>20235.721836685043</v>
      </c>
      <c r="AA72" s="17">
        <f t="shared" si="34"/>
        <v>17607.499527724121</v>
      </c>
      <c r="AB72" s="17">
        <f t="shared" si="35"/>
        <v>8714.0250518872581</v>
      </c>
      <c r="AC72" s="17">
        <f t="shared" si="36"/>
        <v>4114.1951166842473</v>
      </c>
      <c r="AD72" s="17">
        <f t="shared" si="37"/>
        <v>246761.04800121847</v>
      </c>
      <c r="AE72" s="17">
        <f t="shared" si="38"/>
        <v>45855.809779879659</v>
      </c>
      <c r="AF72" s="17">
        <f t="shared" si="39"/>
        <v>20532.379148431432</v>
      </c>
      <c r="AG72" s="17">
        <f t="shared" si="40"/>
        <v>20267.401364088211</v>
      </c>
      <c r="AH72" s="17">
        <f t="shared" si="41"/>
        <v>26987.269797426805</v>
      </c>
      <c r="AI72" s="17">
        <f t="shared" si="42"/>
        <v>19393.391012490109</v>
      </c>
      <c r="AJ72" s="17">
        <f t="shared" si="43"/>
        <v>29458.042283447827</v>
      </c>
      <c r="AK72" s="17">
        <f t="shared" si="44"/>
        <v>18894.65987143082</v>
      </c>
      <c r="AM72" s="17"/>
    </row>
    <row r="73" spans="1:39">
      <c r="A73">
        <v>1867</v>
      </c>
      <c r="B73" s="17">
        <f t="shared" si="14"/>
        <v>583353.51348151884</v>
      </c>
      <c r="C73" s="17">
        <v>584127</v>
      </c>
      <c r="D73" s="17">
        <f t="shared" si="15"/>
        <v>30032.540185278613</v>
      </c>
      <c r="E73" s="17">
        <f t="shared" si="16"/>
        <v>33933.722627699062</v>
      </c>
      <c r="F73" s="17">
        <f t="shared" si="17"/>
        <v>6091.9984832496611</v>
      </c>
      <c r="G73" s="17">
        <f t="shared" si="18"/>
        <v>19786.336075414765</v>
      </c>
      <c r="H73" s="17">
        <f t="shared" si="19"/>
        <v>77808.583847230751</v>
      </c>
      <c r="I73" s="17">
        <f t="shared" si="20"/>
        <v>14968.012876575262</v>
      </c>
      <c r="J73" s="17"/>
      <c r="K73" s="17"/>
      <c r="L73" s="17">
        <f t="shared" si="21"/>
        <v>22274.303682156144</v>
      </c>
      <c r="M73" s="17">
        <f t="shared" si="22"/>
        <v>119822.52031877275</v>
      </c>
      <c r="N73" s="17">
        <f t="shared" si="22"/>
        <v>69204.094621231285</v>
      </c>
      <c r="O73" s="17">
        <f t="shared" si="45"/>
        <v>109214.79691782928</v>
      </c>
      <c r="P73" s="17">
        <f t="shared" si="23"/>
        <v>16044.753585834895</v>
      </c>
      <c r="Q73" s="17">
        <f t="shared" si="24"/>
        <v>155085.09973516813</v>
      </c>
      <c r="R73" s="17">
        <f t="shared" si="25"/>
        <v>16930.949617412207</v>
      </c>
      <c r="S73" s="17">
        <f t="shared" si="26"/>
        <v>71036.031515289491</v>
      </c>
      <c r="T73" s="17">
        <f t="shared" si="27"/>
        <v>15016.382286150951</v>
      </c>
      <c r="U73" s="17">
        <f t="shared" si="28"/>
        <v>16114.996198322073</v>
      </c>
      <c r="V73" s="17">
        <f t="shared" si="29"/>
        <v>84068.15459767163</v>
      </c>
      <c r="W73" s="17">
        <f t="shared" si="30"/>
        <v>19309.238693526648</v>
      </c>
      <c r="X73" s="17">
        <f t="shared" si="31"/>
        <v>48257.078844544565</v>
      </c>
      <c r="Y73" s="17">
        <f t="shared" si="32"/>
        <v>32492.160864908466</v>
      </c>
      <c r="Z73" s="17">
        <f t="shared" si="33"/>
        <v>20435.175514108578</v>
      </c>
      <c r="AA73" s="17">
        <f t="shared" si="34"/>
        <v>17822.692292629399</v>
      </c>
      <c r="AB73" s="17">
        <f t="shared" si="35"/>
        <v>8702.0001150547032</v>
      </c>
      <c r="AC73" s="17">
        <f t="shared" si="36"/>
        <v>4177.101638848816</v>
      </c>
      <c r="AD73" s="17">
        <f t="shared" si="37"/>
        <v>254491.02292330845</v>
      </c>
      <c r="AE73" s="17">
        <f t="shared" si="38"/>
        <v>46082.748225168405</v>
      </c>
      <c r="AF73" s="17">
        <f t="shared" si="39"/>
        <v>20722.487135394058</v>
      </c>
      <c r="AG73" s="17">
        <f t="shared" si="40"/>
        <v>20747.473053436388</v>
      </c>
      <c r="AH73" s="17">
        <f t="shared" si="41"/>
        <v>27545.871104389218</v>
      </c>
      <c r="AI73" s="17">
        <f t="shared" si="42"/>
        <v>19723.92838434166</v>
      </c>
      <c r="AJ73" s="17">
        <f t="shared" si="43"/>
        <v>30352.274733386152</v>
      </c>
      <c r="AK73" s="17">
        <f t="shared" si="44"/>
        <v>18929.043971544503</v>
      </c>
      <c r="AM73" s="17"/>
    </row>
    <row r="74" spans="1:39">
      <c r="A74">
        <v>1868</v>
      </c>
      <c r="B74" s="17">
        <f t="shared" si="14"/>
        <v>595311.20129660901</v>
      </c>
      <c r="C74" s="17">
        <v>595702</v>
      </c>
      <c r="D74" s="17">
        <f t="shared" si="15"/>
        <v>30284.215561543566</v>
      </c>
      <c r="E74" s="17">
        <f>E73*POWER(D$75/D$63, 1/($A$75-$A$63))</f>
        <v>34218.090262195161</v>
      </c>
      <c r="F74" s="17">
        <f t="shared" si="17"/>
        <v>6182.8222101554584</v>
      </c>
      <c r="G74" s="17">
        <f t="shared" si="18"/>
        <v>20059.285391798836</v>
      </c>
      <c r="H74" s="17">
        <f t="shared" si="19"/>
        <v>79446.551297734186</v>
      </c>
      <c r="I74" s="17">
        <f t="shared" si="20"/>
        <v>15125.676078061855</v>
      </c>
      <c r="J74" s="17"/>
      <c r="K74" s="17"/>
      <c r="L74" s="17">
        <f t="shared" si="21"/>
        <v>22433.085902099014</v>
      </c>
      <c r="M74" s="17">
        <f t="shared" si="22"/>
        <v>121449.21821979863</v>
      </c>
      <c r="N74" s="17">
        <f t="shared" si="22"/>
        <v>69736.995529004576</v>
      </c>
      <c r="O74" s="17">
        <f t="shared" si="45"/>
        <v>109676.11522060786</v>
      </c>
      <c r="P74" s="17">
        <f t="shared" si="23"/>
        <v>16348.99232327252</v>
      </c>
      <c r="Q74" s="17">
        <f t="shared" si="24"/>
        <v>156393.53034743018</v>
      </c>
      <c r="R74" s="17">
        <f t="shared" si="25"/>
        <v>17186.54552332648</v>
      </c>
      <c r="S74" s="17">
        <f t="shared" si="26"/>
        <v>72390.600777410466</v>
      </c>
      <c r="T74" s="17">
        <f t="shared" si="27"/>
        <v>15122.317475697728</v>
      </c>
      <c r="U74" s="17">
        <f t="shared" si="28"/>
        <v>16359.64109819445</v>
      </c>
      <c r="V74" s="17">
        <f t="shared" si="29"/>
        <v>85575.071597098722</v>
      </c>
      <c r="W74" s="17">
        <f t="shared" si="30"/>
        <v>19366.795010925507</v>
      </c>
      <c r="X74" s="17">
        <f t="shared" si="31"/>
        <v>49039.693353628136</v>
      </c>
      <c r="Y74" s="17">
        <f t="shared" si="32"/>
        <v>33180.78327506085</v>
      </c>
      <c r="Z74" s="17">
        <f t="shared" si="33"/>
        <v>20636.595109514128</v>
      </c>
      <c r="AA74" s="17">
        <f t="shared" si="34"/>
        <v>18040.515069024648</v>
      </c>
      <c r="AB74" s="17">
        <f t="shared" si="35"/>
        <v>8689.9917720585181</v>
      </c>
      <c r="AC74" s="17">
        <f t="shared" si="36"/>
        <v>4240.9700090586548</v>
      </c>
      <c r="AD74" s="17">
        <f t="shared" si="37"/>
        <v>262463.14510802412</v>
      </c>
      <c r="AE74" s="17">
        <f t="shared" si="38"/>
        <v>46310.809779136231</v>
      </c>
      <c r="AF74" s="17">
        <f t="shared" si="39"/>
        <v>20914.355320064202</v>
      </c>
      <c r="AG74" s="17">
        <f t="shared" si="40"/>
        <v>21238.916147671331</v>
      </c>
      <c r="AH74" s="17">
        <f t="shared" si="41"/>
        <v>28116.034730270228</v>
      </c>
      <c r="AI74" s="17">
        <f t="shared" si="42"/>
        <v>20060.099374064379</v>
      </c>
      <c r="AJ74" s="17">
        <f t="shared" si="43"/>
        <v>31273.652628592983</v>
      </c>
      <c r="AK74" s="17">
        <f t="shared" si="44"/>
        <v>18963.490643112167</v>
      </c>
      <c r="AM74" s="17"/>
    </row>
    <row r="75" spans="1:39" s="18" customFormat="1" ht="14">
      <c r="A75" s="18">
        <v>1869</v>
      </c>
      <c r="B75" s="25">
        <v>607514</v>
      </c>
      <c r="C75" s="25">
        <v>607514</v>
      </c>
      <c r="D75" s="24">
        <v>30538</v>
      </c>
      <c r="E75" s="44">
        <f t="shared" ref="E75:E83" si="46">E76/POWER(D$106/D$86, 1/($A$106-$A$86))</f>
        <v>34504.840922934418</v>
      </c>
      <c r="F75" s="24">
        <v>6275</v>
      </c>
      <c r="G75" s="24">
        <v>20336</v>
      </c>
      <c r="H75" s="24">
        <v>81119</v>
      </c>
      <c r="I75" s="24">
        <v>15285</v>
      </c>
      <c r="J75" s="49">
        <v>16324</v>
      </c>
      <c r="K75" s="24"/>
      <c r="L75" s="24">
        <v>22593</v>
      </c>
      <c r="M75" s="24">
        <f>70274+52824</f>
        <v>123098</v>
      </c>
      <c r="N75" s="24">
        <v>70274</v>
      </c>
      <c r="O75" s="17">
        <f t="shared" si="45"/>
        <v>110139.38211078012</v>
      </c>
      <c r="P75" s="24">
        <v>16659</v>
      </c>
      <c r="Q75" s="24">
        <v>157713</v>
      </c>
      <c r="R75" s="24">
        <f>10155+7291</f>
        <v>17446</v>
      </c>
      <c r="S75" s="24">
        <v>73771</v>
      </c>
      <c r="T75" s="24">
        <v>15229</v>
      </c>
      <c r="U75" s="24">
        <v>16608</v>
      </c>
      <c r="V75" s="24">
        <v>87109</v>
      </c>
      <c r="W75" s="17">
        <f t="shared" si="30"/>
        <v>19424.522890224092</v>
      </c>
      <c r="X75" s="24">
        <v>49835</v>
      </c>
      <c r="Y75" s="24">
        <v>33884</v>
      </c>
      <c r="Z75" s="24">
        <v>20840</v>
      </c>
      <c r="AA75" s="24">
        <v>18261</v>
      </c>
      <c r="AB75" s="24">
        <v>8678</v>
      </c>
      <c r="AC75" s="17">
        <f t="shared" si="36"/>
        <v>4305.8149340823202</v>
      </c>
      <c r="AD75" s="24">
        <v>270685</v>
      </c>
      <c r="AE75" s="24">
        <v>46540</v>
      </c>
      <c r="AF75" s="24">
        <v>21108</v>
      </c>
      <c r="AG75" s="24">
        <v>21742</v>
      </c>
      <c r="AH75" s="24">
        <v>28698</v>
      </c>
      <c r="AI75" s="24">
        <v>20402</v>
      </c>
      <c r="AJ75" s="24">
        <v>32223</v>
      </c>
      <c r="AK75" s="24">
        <v>18998</v>
      </c>
      <c r="AM75" s="24">
        <v>26573</v>
      </c>
    </row>
    <row r="76" spans="1:39">
      <c r="A76">
        <v>1870</v>
      </c>
      <c r="B76" s="17">
        <f t="shared" ref="B76:B85" si="47">B75*POWER(B$86/B$75, 1/($A$86-$A$75))</f>
        <v>617442.57972306095</v>
      </c>
      <c r="C76" s="17">
        <v>615777</v>
      </c>
      <c r="D76" s="17">
        <f>D75*POWER(D$75/D$63, 1/($A$75-$A$63))</f>
        <v>30793.911174777899</v>
      </c>
      <c r="E76" s="17">
        <f t="shared" si="46"/>
        <v>35103.105537817115</v>
      </c>
      <c r="F76" s="17">
        <f t="shared" ref="F76:F85" si="48">F75*POWER(F$86/F$75, 1/($A$86-$A$75))</f>
        <v>6337.1885660385196</v>
      </c>
      <c r="G76" s="17">
        <f t="shared" ref="G76:G85" si="49">G75*POWER(G$86/G$75, 1/($A$86-$A$75))</f>
        <v>20717.716277938413</v>
      </c>
      <c r="H76" s="17">
        <f t="shared" ref="H76:H85" si="50">H75*POWER(H$86/H$75, 1/($A$86-$A$75))</f>
        <v>82509.176347996807</v>
      </c>
      <c r="I76" s="17">
        <f t="shared" ref="I76:I85" si="51">I75*POWER(I$86/I$75, 1/($A$86-$A$75))</f>
        <v>15571.341128378874</v>
      </c>
      <c r="J76" s="17"/>
      <c r="K76" s="17"/>
      <c r="L76" s="17">
        <f t="shared" ref="L76:L85" si="52">L75*POWER(L$86/L$75, 1/($A$86-$A$75))</f>
        <v>22905.945634085561</v>
      </c>
      <c r="M76" s="17">
        <f t="shared" ref="M76:N85" si="53">M75*POWER(M$86/M$75, 1/($A$86-$A$75))</f>
        <v>124931.99636739872</v>
      </c>
      <c r="N76" s="17">
        <f t="shared" si="53"/>
        <v>70651.857627681165</v>
      </c>
      <c r="O76" s="17">
        <f t="shared" si="45"/>
        <v>110604.60581909002</v>
      </c>
      <c r="P76" s="17">
        <f t="shared" ref="P76:P85" si="54">P75*POWER(P$86/P$75, 1/($A$86-$A$75))</f>
        <v>17007.520243366194</v>
      </c>
      <c r="Q76" s="17">
        <f t="shared" ref="Q76:Q85" si="55">Q75*POWER(Q$86/Q$75, 1/($A$86-$A$75))</f>
        <v>158126.62407864537</v>
      </c>
      <c r="R76" s="17">
        <f t="shared" ref="R76:R85" si="56">R75*POWER(R$86/R$75, 1/($A$86-$A$75))</f>
        <v>18053.343979184559</v>
      </c>
      <c r="S76" s="17">
        <f t="shared" ref="S76:S85" si="57">S75*POWER(S$86/S$75, 1/($A$86-$A$75))</f>
        <v>74537.953424136504</v>
      </c>
      <c r="T76" s="17">
        <f t="shared" ref="T76:T85" si="58">T75*POWER(T$86/T$75, 1/($A$86-$A$75))</f>
        <v>15623.458422743475</v>
      </c>
      <c r="U76" s="17">
        <f t="shared" ref="U76:U85" si="59">U75*POWER(U$86/U$75, 1/($A$86-$A$75))</f>
        <v>16933.587422793789</v>
      </c>
      <c r="V76" s="17">
        <f t="shared" ref="V76:V85" si="60">V75*POWER(V$86/V$75, 1/($A$86-$A$75))</f>
        <v>88957.699601484361</v>
      </c>
      <c r="W76" s="17">
        <f t="shared" si="30"/>
        <v>19482.422842808235</v>
      </c>
      <c r="X76" s="17">
        <f t="shared" ref="X76:X85" si="61">X75*POWER(X$86/X$75, 1/($A$86-$A$75))</f>
        <v>51130.851020447772</v>
      </c>
      <c r="Y76" s="17">
        <f t="shared" ref="Y76:Y85" si="62">Y75*POWER(Y$86/Y$75, 1/($A$86-$A$75))</f>
        <v>34811.219200956781</v>
      </c>
      <c r="Z76" s="17">
        <f t="shared" ref="Z76:Z85" si="63">Z75*POWER(Z$86/Z$75, 1/($A$86-$A$75))</f>
        <v>21151.624065578872</v>
      </c>
      <c r="AA76" s="17">
        <f t="shared" ref="AA76:AA85" si="64">AA75*POWER(AA$86/AA$75, 1/($A$86-$A$75))</f>
        <v>18483.242857572015</v>
      </c>
      <c r="AB76" s="17">
        <f t="shared" ref="AB76:AB85" si="65">AB75*POWER(AB$86/AB$75, 1/($A$86-$A$75))</f>
        <v>8862.3816966810355</v>
      </c>
      <c r="AC76" s="17">
        <f t="shared" si="36"/>
        <v>4371.6513455565719</v>
      </c>
      <c r="AD76" s="17">
        <f t="shared" ref="AD76:AD85" si="66">AD75*POWER(AD$86/AD$75, 1/($A$86-$A$75))</f>
        <v>277832.21442619135</v>
      </c>
      <c r="AE76" s="17">
        <f t="shared" ref="AE76:AE85" si="67">AE75*POWER(AE$86/AE$75, 1/($A$86-$A$75))</f>
        <v>46671.401912583278</v>
      </c>
      <c r="AF76" s="17">
        <f t="shared" ref="AF76:AF85" si="68">AF75*POWER(AF$86/AF$75, 1/($A$86-$A$75))</f>
        <v>21291.952949035694</v>
      </c>
      <c r="AG76" s="17">
        <f t="shared" ref="AG76:AG85" si="69">AG75*POWER(AG$86/AG$75, 1/($A$86-$A$75))</f>
        <v>22105.878194738609</v>
      </c>
      <c r="AH76" s="17">
        <f t="shared" ref="AH76:AH85" si="70">AH75*POWER(AH$86/AH$75, 1/($A$86-$A$75))</f>
        <v>28927.340159433723</v>
      </c>
      <c r="AI76" s="17">
        <f t="shared" ref="AI76:AI85" si="71">AI75*POWER(AI$86/AI$75, 1/($A$86-$A$75))</f>
        <v>21079.12299425092</v>
      </c>
      <c r="AJ76" s="17">
        <f t="shared" ref="AJ76:AJ85" si="72">AJ75*POWER(AJ$86/AJ$75, 1/($A$86-$A$75))</f>
        <v>32354.030421073643</v>
      </c>
      <c r="AK76" s="17">
        <f t="shared" ref="AK76:AK85" si="73">AK75*POWER(AK$86/AK$75, 1/($A$86-$A$75))</f>
        <v>19038.29716463896</v>
      </c>
      <c r="AM76" s="17"/>
    </row>
    <row r="77" spans="1:39">
      <c r="A77">
        <v>1871</v>
      </c>
      <c r="B77" s="17">
        <f t="shared" si="47"/>
        <v>627533.42187187215</v>
      </c>
      <c r="C77" s="17">
        <v>624138</v>
      </c>
      <c r="D77" s="17">
        <f>D76*POWER(D$75/D$63, 1/($A$75-$A$63))</f>
        <v>31051.966908118124</v>
      </c>
      <c r="E77" s="17">
        <f t="shared" si="46"/>
        <v>35711.743205867053</v>
      </c>
      <c r="F77" s="17">
        <f t="shared" si="48"/>
        <v>6399.9934536301753</v>
      </c>
      <c r="G77" s="17">
        <f t="shared" si="49"/>
        <v>21106.597549820726</v>
      </c>
      <c r="H77" s="17">
        <f t="shared" si="50"/>
        <v>83923.17683434012</v>
      </c>
      <c r="I77" s="17">
        <f t="shared" si="51"/>
        <v>15863.046420434639</v>
      </c>
      <c r="J77" s="17"/>
      <c r="K77" s="17"/>
      <c r="L77" s="17">
        <f t="shared" si="52"/>
        <v>23223.226016539786</v>
      </c>
      <c r="M77" s="17">
        <f t="shared" si="53"/>
        <v>126793.31683978398</v>
      </c>
      <c r="N77" s="17">
        <f t="shared" si="53"/>
        <v>71031.746965337516</v>
      </c>
      <c r="O77" s="17">
        <f t="shared" si="45"/>
        <v>111071.79461104781</v>
      </c>
      <c r="P77" s="17">
        <f t="shared" si="54"/>
        <v>17363.331822348933</v>
      </c>
      <c r="Q77" s="17">
        <f t="shared" si="55"/>
        <v>158541.33294344301</v>
      </c>
      <c r="R77" s="17">
        <f t="shared" si="56"/>
        <v>18681.831298335401</v>
      </c>
      <c r="S77" s="17">
        <f t="shared" si="57"/>
        <v>75312.880409086807</v>
      </c>
      <c r="T77" s="17">
        <f t="shared" si="58"/>
        <v>16028.134026344082</v>
      </c>
      <c r="U77" s="17">
        <f t="shared" si="59"/>
        <v>17265.557743581405</v>
      </c>
      <c r="V77" s="17">
        <f t="shared" si="60"/>
        <v>90845.633842518349</v>
      </c>
      <c r="W77" s="17">
        <f t="shared" si="30"/>
        <v>19540.495381588098</v>
      </c>
      <c r="X77" s="17">
        <f t="shared" si="61"/>
        <v>52460.397834357878</v>
      </c>
      <c r="Y77" s="17">
        <f t="shared" si="62"/>
        <v>35763.811304954019</v>
      </c>
      <c r="Z77" s="17">
        <f t="shared" si="63"/>
        <v>21467.907898827987</v>
      </c>
      <c r="AA77" s="17">
        <f t="shared" si="64"/>
        <v>18708.190489676737</v>
      </c>
      <c r="AB77" s="17">
        <f t="shared" si="65"/>
        <v>9050.6809561727387</v>
      </c>
      <c r="AC77" s="17">
        <f t="shared" si="36"/>
        <v>4438.4944034246337</v>
      </c>
      <c r="AD77" s="17">
        <f t="shared" si="66"/>
        <v>285168.14516120648</v>
      </c>
      <c r="AE77" s="17">
        <f t="shared" si="67"/>
        <v>46803.174827801507</v>
      </c>
      <c r="AF77" s="17">
        <f t="shared" si="68"/>
        <v>21477.509019516288</v>
      </c>
      <c r="AG77" s="17">
        <f t="shared" si="69"/>
        <v>22475.846323273843</v>
      </c>
      <c r="AH77" s="17">
        <f t="shared" si="70"/>
        <v>29158.513091490244</v>
      </c>
      <c r="AI77" s="17">
        <f t="shared" si="71"/>
        <v>21778.719057286435</v>
      </c>
      <c r="AJ77" s="17">
        <f t="shared" si="72"/>
        <v>32485.593659428319</v>
      </c>
      <c r="AK77" s="17">
        <f t="shared" si="73"/>
        <v>19078.679804668904</v>
      </c>
      <c r="AM77" s="17"/>
    </row>
    <row r="78" spans="1:39">
      <c r="A78">
        <v>1872</v>
      </c>
      <c r="B78" s="17">
        <f t="shared" si="47"/>
        <v>637789.17829549394</v>
      </c>
      <c r="C78" s="17">
        <v>632620</v>
      </c>
      <c r="D78" s="17">
        <f>D77*POWER(D$75/D$63, 1/($A$75-$A$63))</f>
        <v>31312.185171613473</v>
      </c>
      <c r="E78" s="17">
        <f t="shared" si="46"/>
        <v>36330.933780997257</v>
      </c>
      <c r="F78" s="17">
        <f t="shared" si="48"/>
        <v>6463.420770847255</v>
      </c>
      <c r="G78" s="17">
        <f t="shared" si="49"/>
        <v>21502.778305950822</v>
      </c>
      <c r="H78" s="17">
        <f t="shared" si="50"/>
        <v>85361.409745049736</v>
      </c>
      <c r="I78" s="17">
        <f t="shared" si="51"/>
        <v>16160.216365580449</v>
      </c>
      <c r="J78" s="17"/>
      <c r="K78" s="17"/>
      <c r="L78" s="17">
        <f t="shared" si="52"/>
        <v>23544.901189879241</v>
      </c>
      <c r="M78" s="17">
        <f t="shared" si="53"/>
        <v>128682.36850995407</v>
      </c>
      <c r="N78" s="17">
        <f t="shared" si="53"/>
        <v>71413.678937309669</v>
      </c>
      <c r="O78" s="17">
        <f t="shared" si="45"/>
        <v>111540.95678707685</v>
      </c>
      <c r="P78" s="17">
        <f t="shared" si="54"/>
        <v>17726.587277800823</v>
      </c>
      <c r="Q78" s="17">
        <f t="shared" si="55"/>
        <v>158957.12943939414</v>
      </c>
      <c r="R78" s="17">
        <f t="shared" si="56"/>
        <v>19332.198016161015</v>
      </c>
      <c r="S78" s="17">
        <f t="shared" si="57"/>
        <v>76095.863851243368</v>
      </c>
      <c r="T78" s="17">
        <f t="shared" si="58"/>
        <v>16443.29145411693</v>
      </c>
      <c r="U78" s="17">
        <f t="shared" si="59"/>
        <v>17604.036094305757</v>
      </c>
      <c r="V78" s="17">
        <f t="shared" si="60"/>
        <v>92773.635393233635</v>
      </c>
      <c r="W78" s="17">
        <f t="shared" si="30"/>
        <v>19598.741021002697</v>
      </c>
      <c r="X78" s="17">
        <f t="shared" si="61"/>
        <v>53824.516627710917</v>
      </c>
      <c r="Y78" s="17">
        <f t="shared" si="62"/>
        <v>36742.470629158619</v>
      </c>
      <c r="Z78" s="17">
        <f t="shared" si="63"/>
        <v>21788.921178046105</v>
      </c>
      <c r="AA78" s="17">
        <f t="shared" si="64"/>
        <v>18935.875814381154</v>
      </c>
      <c r="AB78" s="17">
        <f t="shared" si="65"/>
        <v>9242.9810150362864</v>
      </c>
      <c r="AC78" s="17">
        <f t="shared" si="36"/>
        <v>4506.3594994270252</v>
      </c>
      <c r="AD78" s="17">
        <f t="shared" si="66"/>
        <v>292697.77510370943</v>
      </c>
      <c r="AE78" s="17">
        <f t="shared" si="67"/>
        <v>46935.319793150513</v>
      </c>
      <c r="AF78" s="17">
        <f t="shared" si="68"/>
        <v>21664.682182396751</v>
      </c>
      <c r="AG78" s="17">
        <f t="shared" si="69"/>
        <v>22852.0063078813</v>
      </c>
      <c r="AH78" s="17">
        <f t="shared" si="70"/>
        <v>29391.533442777883</v>
      </c>
      <c r="AI78" s="17">
        <f t="shared" si="71"/>
        <v>22501.534048905851</v>
      </c>
      <c r="AJ78" s="17">
        <f t="shared" si="72"/>
        <v>32617.691881692608</v>
      </c>
      <c r="AK78" s="17">
        <f t="shared" si="73"/>
        <v>19119.148101393966</v>
      </c>
      <c r="AM78" s="17"/>
    </row>
    <row r="79" spans="1:39">
      <c r="A79">
        <v>1873</v>
      </c>
      <c r="B79" s="17">
        <f t="shared" si="47"/>
        <v>648212.5441820618</v>
      </c>
      <c r="C79" s="17">
        <v>641217</v>
      </c>
      <c r="D79" s="46">
        <f t="shared" ref="D79:D84" si="74">D80/POWER(D$106/D$86, 1/($A$106-$A$86))</f>
        <v>36960.860235530483</v>
      </c>
      <c r="E79" s="17">
        <f t="shared" si="46"/>
        <v>36960.860235530483</v>
      </c>
      <c r="F79" s="17">
        <f t="shared" si="48"/>
        <v>6527.4766862962706</v>
      </c>
      <c r="G79" s="17">
        <f t="shared" si="49"/>
        <v>21906.395561078793</v>
      </c>
      <c r="H79" s="17">
        <f t="shared" si="50"/>
        <v>86824.290363144537</v>
      </c>
      <c r="I79" s="17">
        <f t="shared" si="51"/>
        <v>16462.953335745122</v>
      </c>
      <c r="J79" s="17"/>
      <c r="K79" s="17"/>
      <c r="L79" s="17">
        <f t="shared" si="52"/>
        <v>23871.032028295947</v>
      </c>
      <c r="M79" s="17">
        <f t="shared" si="53"/>
        <v>130599.56453584823</v>
      </c>
      <c r="N79" s="17">
        <f t="shared" si="53"/>
        <v>71797.664526677516</v>
      </c>
      <c r="O79" s="17">
        <f t="shared" si="45"/>
        <v>112012.10068266113</v>
      </c>
      <c r="P79" s="17">
        <f t="shared" si="54"/>
        <v>18097.44234185696</v>
      </c>
      <c r="Q79" s="17">
        <f t="shared" si="55"/>
        <v>159374.01641896134</v>
      </c>
      <c r="R79" s="17">
        <f t="shared" si="56"/>
        <v>20005.205815629033</v>
      </c>
      <c r="S79" s="17">
        <f t="shared" si="57"/>
        <v>76886.987508823397</v>
      </c>
      <c r="T79" s="17">
        <f t="shared" si="58"/>
        <v>16869.202204113793</v>
      </c>
      <c r="U79" s="17">
        <f t="shared" si="59"/>
        <v>17949.150060027929</v>
      </c>
      <c r="V79" s="17">
        <f t="shared" si="60"/>
        <v>94742.554595379523</v>
      </c>
      <c r="W79" s="17">
        <f t="shared" si="30"/>
        <v>19657.160277024479</v>
      </c>
      <c r="X79" s="17">
        <f t="shared" si="61"/>
        <v>55224.106369802357</v>
      </c>
      <c r="Y79" s="17">
        <f t="shared" si="62"/>
        <v>37747.910490389477</v>
      </c>
      <c r="Z79" s="17">
        <f t="shared" si="63"/>
        <v>22114.734623443434</v>
      </c>
      <c r="AA79" s="17">
        <f t="shared" si="64"/>
        <v>19166.33215037682</v>
      </c>
      <c r="AB79" s="17">
        <f t="shared" si="65"/>
        <v>9439.3668783622816</v>
      </c>
      <c r="AC79" s="17">
        <f t="shared" si="36"/>
        <v>4575.2622606457699</v>
      </c>
      <c r="AD79" s="17">
        <f t="shared" si="66"/>
        <v>300426.21872169839</v>
      </c>
      <c r="AE79" s="17">
        <f t="shared" si="67"/>
        <v>47067.837859083644</v>
      </c>
      <c r="AF79" s="17">
        <f t="shared" si="68"/>
        <v>21853.486530386755</v>
      </c>
      <c r="AG79" s="17">
        <f t="shared" si="69"/>
        <v>23234.461776626915</v>
      </c>
      <c r="AH79" s="17">
        <f t="shared" si="70"/>
        <v>29626.415976953376</v>
      </c>
      <c r="AI79" s="17">
        <f t="shared" si="71"/>
        <v>23248.338583286506</v>
      </c>
      <c r="AJ79" s="17">
        <f t="shared" si="72"/>
        <v>32750.327263305386</v>
      </c>
      <c r="AK79" s="17">
        <f t="shared" si="73"/>
        <v>19159.70223650285</v>
      </c>
      <c r="AM79" s="17"/>
    </row>
    <row r="80" spans="1:39">
      <c r="A80">
        <v>1874</v>
      </c>
      <c r="B80" s="17">
        <f t="shared" si="47"/>
        <v>658806.25876707514</v>
      </c>
      <c r="C80" s="17">
        <v>649931</v>
      </c>
      <c r="D80" s="17">
        <f t="shared" si="74"/>
        <v>37601.70871426801</v>
      </c>
      <c r="E80" s="17">
        <f t="shared" si="46"/>
        <v>37601.70871426801</v>
      </c>
      <c r="F80" s="17">
        <f t="shared" si="48"/>
        <v>6592.1674297178852</v>
      </c>
      <c r="G80" s="17">
        <f t="shared" si="49"/>
        <v>22317.588901785992</v>
      </c>
      <c r="H80" s="17">
        <f t="shared" si="50"/>
        <v>88312.241088553521</v>
      </c>
      <c r="I80" s="17">
        <f t="shared" si="51"/>
        <v>16771.3616206392</v>
      </c>
      <c r="J80" s="17"/>
      <c r="K80" s="17"/>
      <c r="L80" s="17">
        <f t="shared" si="52"/>
        <v>24201.680249177272</v>
      </c>
      <c r="M80" s="17">
        <f t="shared" si="53"/>
        <v>132545.32423090909</v>
      </c>
      <c r="N80" s="17">
        <f t="shared" si="53"/>
        <v>72183.714775576082</v>
      </c>
      <c r="O80" s="17">
        <f t="shared" si="45"/>
        <v>112485.23466849333</v>
      </c>
      <c r="P80" s="17">
        <f t="shared" si="54"/>
        <v>18476.056004699247</v>
      </c>
      <c r="Q80" s="17">
        <f t="shared" si="55"/>
        <v>159791.99674208817</v>
      </c>
      <c r="R80" s="17">
        <f t="shared" si="56"/>
        <v>20701.642896018246</v>
      </c>
      <c r="S80" s="17">
        <f t="shared" si="57"/>
        <v>77686.336010828687</v>
      </c>
      <c r="T80" s="17">
        <f t="shared" si="58"/>
        <v>17306.144806673088</v>
      </c>
      <c r="U80" s="17">
        <f t="shared" si="59"/>
        <v>18301.029727018744</v>
      </c>
      <c r="V80" s="17">
        <f t="shared" si="60"/>
        <v>96753.25983736472</v>
      </c>
      <c r="W80" s="17">
        <f t="shared" si="30"/>
        <v>19715.753667163881</v>
      </c>
      <c r="X80" s="17">
        <f t="shared" si="61"/>
        <v>56660.089405673221</v>
      </c>
      <c r="Y80" s="17">
        <f t="shared" si="62"/>
        <v>38780.863725033763</v>
      </c>
      <c r="Z80" s="17">
        <f t="shared" si="63"/>
        <v>22445.420012721519</v>
      </c>
      <c r="AA80" s="17">
        <f t="shared" si="64"/>
        <v>19399.593221855604</v>
      </c>
      <c r="AB80" s="17">
        <f t="shared" si="65"/>
        <v>9639.9253573467486</v>
      </c>
      <c r="AC80" s="17">
        <f t="shared" si="36"/>
        <v>4645.2185531027953</v>
      </c>
      <c r="AD80" s="17">
        <f t="shared" si="66"/>
        <v>308358.72552648565</v>
      </c>
      <c r="AE80" s="17">
        <f t="shared" si="67"/>
        <v>47200.730079020112</v>
      </c>
      <c r="AF80" s="17">
        <f t="shared" si="68"/>
        <v>22043.936279011756</v>
      </c>
      <c r="AG80" s="17">
        <f t="shared" si="69"/>
        <v>23623.3180919154</v>
      </c>
      <c r="AH80" s="17">
        <f t="shared" si="70"/>
        <v>29863.175575657267</v>
      </c>
      <c r="AI80" s="17">
        <f t="shared" si="71"/>
        <v>24019.928850558055</v>
      </c>
      <c r="AJ80" s="17">
        <f t="shared" si="72"/>
        <v>32883.501988551659</v>
      </c>
      <c r="AK80" s="17">
        <f t="shared" si="73"/>
        <v>19200.342392069637</v>
      </c>
      <c r="AM80" s="17"/>
    </row>
    <row r="81" spans="1:39">
      <c r="A81">
        <v>1875</v>
      </c>
      <c r="B81" s="17">
        <f t="shared" si="47"/>
        <v>669573.1060532619</v>
      </c>
      <c r="C81" s="17">
        <v>658763</v>
      </c>
      <c r="D81" s="17">
        <f t="shared" si="74"/>
        <v>38253.668589495857</v>
      </c>
      <c r="E81" s="17">
        <f t="shared" si="46"/>
        <v>38253.668589495857</v>
      </c>
      <c r="F81" s="17">
        <f t="shared" si="48"/>
        <v>6657.4992925927836</v>
      </c>
      <c r="G81" s="17">
        <f t="shared" si="49"/>
        <v>22736.500534759507</v>
      </c>
      <c r="H81" s="17">
        <f t="shared" si="50"/>
        <v>89825.691560081759</v>
      </c>
      <c r="I81" s="17">
        <f t="shared" si="51"/>
        <v>17085.547463681658</v>
      </c>
      <c r="J81" s="17"/>
      <c r="K81" s="17"/>
      <c r="L81" s="17">
        <f t="shared" si="52"/>
        <v>24536.908424785415</v>
      </c>
      <c r="M81" s="17">
        <f t="shared" si="53"/>
        <v>134520.07315579147</v>
      </c>
      <c r="N81" s="17">
        <f t="shared" si="53"/>
        <v>72571.840785513079</v>
      </c>
      <c r="O81" s="17">
        <f t="shared" si="45"/>
        <v>112960.36715062357</v>
      </c>
      <c r="P81" s="17">
        <f t="shared" si="54"/>
        <v>18862.590582717447</v>
      </c>
      <c r="Q81" s="17">
        <f t="shared" si="55"/>
        <v>160211.07327621884</v>
      </c>
      <c r="R81" s="17">
        <f t="shared" si="56"/>
        <v>21422.324896025439</v>
      </c>
      <c r="S81" s="17">
        <f t="shared" si="57"/>
        <v>78493.994866098699</v>
      </c>
      <c r="T81" s="17">
        <f t="shared" si="58"/>
        <v>17754.405006568712</v>
      </c>
      <c r="U81" s="17">
        <f t="shared" si="59"/>
        <v>18659.807731793102</v>
      </c>
      <c r="V81" s="17">
        <f t="shared" si="60"/>
        <v>98806.637937258522</v>
      </c>
      <c r="W81" s="17">
        <f t="shared" si="30"/>
        <v>19774.521710473917</v>
      </c>
      <c r="X81" s="17">
        <f t="shared" si="61"/>
        <v>58133.412063945587</v>
      </c>
      <c r="Y81" s="17">
        <f t="shared" si="62"/>
        <v>39842.083223190406</v>
      </c>
      <c r="Z81" s="17">
        <f t="shared" si="63"/>
        <v>22781.050196886088</v>
      </c>
      <c r="AA81" s="17">
        <f t="shared" si="64"/>
        <v>19635.693163444776</v>
      </c>
      <c r="AB81" s="17">
        <f t="shared" si="65"/>
        <v>9844.7451076654997</v>
      </c>
      <c r="AC81" s="17">
        <f t="shared" si="36"/>
        <v>4716.2444854133491</v>
      </c>
      <c r="AD81" s="17">
        <f t="shared" si="66"/>
        <v>316500.683638405</v>
      </c>
      <c r="AE81" s="17">
        <f t="shared" si="67"/>
        <v>47333.997509353379</v>
      </c>
      <c r="AF81" s="17">
        <f t="shared" si="68"/>
        <v>22236.04576768331</v>
      </c>
      <c r="AG81" s="17">
        <f t="shared" si="69"/>
        <v>24018.682379516453</v>
      </c>
      <c r="AH81" s="17">
        <f t="shared" si="70"/>
        <v>30101.827239456783</v>
      </c>
      <c r="AI81" s="17">
        <f t="shared" si="71"/>
        <v>24817.127465644022</v>
      </c>
      <c r="AJ81" s="17">
        <f t="shared" si="72"/>
        <v>33017.218250598518</v>
      </c>
      <c r="AK81" s="17">
        <f t="shared" si="73"/>
        <v>19241.068750554616</v>
      </c>
      <c r="AM81" s="17"/>
    </row>
    <row r="82" spans="1:39">
      <c r="A82">
        <v>1876</v>
      </c>
      <c r="B82" s="17">
        <f t="shared" si="47"/>
        <v>680515.91554220766</v>
      </c>
      <c r="C82" s="17">
        <v>667715</v>
      </c>
      <c r="D82" s="17">
        <f t="shared" si="74"/>
        <v>38916.932516944762</v>
      </c>
      <c r="E82" s="17">
        <f t="shared" si="46"/>
        <v>38916.932516944762</v>
      </c>
      <c r="F82" s="17">
        <f t="shared" si="48"/>
        <v>6723.4786287535489</v>
      </c>
      <c r="G82" s="17">
        <f t="shared" si="49"/>
        <v>23163.275335972783</v>
      </c>
      <c r="H82" s="17">
        <f t="shared" si="50"/>
        <v>91365.078779466639</v>
      </c>
      <c r="I82" s="17">
        <f t="shared" si="51"/>
        <v>17405.619098599644</v>
      </c>
      <c r="J82" s="17"/>
      <c r="K82" s="17"/>
      <c r="L82" s="17">
        <f t="shared" si="52"/>
        <v>24876.779994098644</v>
      </c>
      <c r="M82" s="17">
        <f t="shared" si="53"/>
        <v>136524.24321143763</v>
      </c>
      <c r="N82" s="17">
        <f t="shared" si="53"/>
        <v>72962.053717688119</v>
      </c>
      <c r="O82" s="17">
        <f t="shared" si="45"/>
        <v>113437.50657060872</v>
      </c>
      <c r="P82" s="17">
        <f t="shared" si="54"/>
        <v>19257.211788096254</v>
      </c>
      <c r="Q82" s="17">
        <f t="shared" si="55"/>
        <v>160631.24889631776</v>
      </c>
      <c r="R82" s="17">
        <f t="shared" si="56"/>
        <v>22168.095849008158</v>
      </c>
      <c r="S82" s="17">
        <f t="shared" si="57"/>
        <v>79310.05047245766</v>
      </c>
      <c r="T82" s="17">
        <f t="shared" si="58"/>
        <v>18214.275949876868</v>
      </c>
      <c r="U82" s="17">
        <f t="shared" si="59"/>
        <v>19025.619311105609</v>
      </c>
      <c r="V82" s="17">
        <f t="shared" si="60"/>
        <v>100903.5945339204</v>
      </c>
      <c r="W82" s="17">
        <f t="shared" si="30"/>
        <v>19833.464927554774</v>
      </c>
      <c r="X82" s="17">
        <f t="shared" si="61"/>
        <v>59645.045280463586</v>
      </c>
      <c r="Y82" s="17">
        <f t="shared" si="62"/>
        <v>40932.342477430175</v>
      </c>
      <c r="Z82" s="17">
        <f t="shared" si="63"/>
        <v>23121.699116296357</v>
      </c>
      <c r="AA82" s="17">
        <f t="shared" si="64"/>
        <v>19874.666525202141</v>
      </c>
      <c r="AB82" s="17">
        <f t="shared" si="65"/>
        <v>10053.916668663849</v>
      </c>
      <c r="AC82" s="17">
        <f t="shared" si="36"/>
        <v>4788.3564124952827</v>
      </c>
      <c r="AD82" s="17">
        <f t="shared" si="66"/>
        <v>324857.62344666861</v>
      </c>
      <c r="AE82" s="17">
        <f t="shared" si="67"/>
        <v>47467.641209459551</v>
      </c>
      <c r="AF82" s="17">
        <f t="shared" si="68"/>
        <v>22429.829460778728</v>
      </c>
      <c r="AG82" s="17">
        <f t="shared" si="69"/>
        <v>24420.663558076772</v>
      </c>
      <c r="AH82" s="17">
        <f t="shared" si="70"/>
        <v>30342.386088796229</v>
      </c>
      <c r="AI82" s="17">
        <f t="shared" si="71"/>
        <v>25640.784345275606</v>
      </c>
      <c r="AJ82" s="17">
        <f t="shared" si="72"/>
        <v>33151.478251531276</v>
      </c>
      <c r="AK82" s="17">
        <f t="shared" si="73"/>
        <v>19281.881494805097</v>
      </c>
      <c r="AM82" s="17"/>
    </row>
    <row r="83" spans="1:39">
      <c r="A83">
        <v>1877</v>
      </c>
      <c r="B83" s="17">
        <f t="shared" si="47"/>
        <v>691637.56297794194</v>
      </c>
      <c r="C83" s="17">
        <v>676789</v>
      </c>
      <c r="D83" s="17">
        <f t="shared" si="74"/>
        <v>39591.696492720424</v>
      </c>
      <c r="E83" s="17">
        <f t="shared" si="46"/>
        <v>39591.696492720424</v>
      </c>
      <c r="F83" s="17">
        <f t="shared" si="48"/>
        <v>6790.1118550026031</v>
      </c>
      <c r="G83" s="17">
        <f t="shared" si="49"/>
        <v>23598.060900789373</v>
      </c>
      <c r="H83" s="17">
        <f t="shared" si="50"/>
        <v>92930.847237560054</v>
      </c>
      <c r="I83" s="17">
        <f t="shared" si="51"/>
        <v>17731.686786713868</v>
      </c>
      <c r="J83" s="17"/>
      <c r="K83" s="17"/>
      <c r="L83" s="17">
        <f t="shared" si="52"/>
        <v>25221.359274816576</v>
      </c>
      <c r="M83" s="17">
        <f t="shared" si="53"/>
        <v>138558.27273353902</v>
      </c>
      <c r="N83" s="17">
        <f t="shared" si="53"/>
        <v>73354.364793313682</v>
      </c>
      <c r="O83" s="17">
        <f t="shared" si="45"/>
        <v>113916.66140566242</v>
      </c>
      <c r="P83" s="17">
        <f t="shared" si="54"/>
        <v>19660.088799858164</v>
      </c>
      <c r="Q83" s="17">
        <f t="shared" si="55"/>
        <v>161052.52648488936</v>
      </c>
      <c r="R83" s="17">
        <f t="shared" si="56"/>
        <v>22939.829171482153</v>
      </c>
      <c r="S83" s="17">
        <f t="shared" si="57"/>
        <v>80134.590125956864</v>
      </c>
      <c r="T83" s="17">
        <f t="shared" si="58"/>
        <v>18686.058375683082</v>
      </c>
      <c r="U83" s="17">
        <f t="shared" si="59"/>
        <v>19398.602352926333</v>
      </c>
      <c r="V83" s="17">
        <f t="shared" si="60"/>
        <v>103045.05448643045</v>
      </c>
      <c r="W83" s="17">
        <f t="shared" si="30"/>
        <v>19892.583840558433</v>
      </c>
      <c r="X83" s="17">
        <f t="shared" si="61"/>
        <v>61195.985238150795</v>
      </c>
      <c r="Y83" s="17">
        <f t="shared" si="62"/>
        <v>42052.436146572312</v>
      </c>
      <c r="Z83" s="17">
        <f t="shared" si="63"/>
        <v>23467.441816954306</v>
      </c>
      <c r="AA83" s="17">
        <f t="shared" si="64"/>
        <v>20116.548277671984</v>
      </c>
      <c r="AB83" s="17">
        <f t="shared" si="65"/>
        <v>10267.532503378989</v>
      </c>
      <c r="AC83" s="17">
        <f t="shared" si="36"/>
        <v>4861.5709393350426</v>
      </c>
      <c r="AD83" s="17">
        <f t="shared" si="66"/>
        <v>333435.22136585985</v>
      </c>
      <c r="AE83" s="17">
        <f t="shared" si="67"/>
        <v>47601.662241705788</v>
      </c>
      <c r="AF83" s="17">
        <f t="shared" si="68"/>
        <v>22625.301948730121</v>
      </c>
      <c r="AG83" s="17">
        <f t="shared" si="69"/>
        <v>24829.372369125984</v>
      </c>
      <c r="AH83" s="17">
        <f t="shared" si="70"/>
        <v>30584.867364954989</v>
      </c>
      <c r="AI83" s="17">
        <f t="shared" si="71"/>
        <v>26491.777614112736</v>
      </c>
      <c r="AJ83" s="17">
        <f t="shared" si="72"/>
        <v>33286.284202389732</v>
      </c>
      <c r="AK83" s="17">
        <f t="shared" si="73"/>
        <v>19322.780808056232</v>
      </c>
      <c r="AM83" s="17"/>
    </row>
    <row r="84" spans="1:39">
      <c r="A84">
        <v>1878</v>
      </c>
      <c r="B84" s="17">
        <f t="shared" si="47"/>
        <v>702940.9711026767</v>
      </c>
      <c r="C84" s="17">
        <v>685986</v>
      </c>
      <c r="D84" s="17">
        <f t="shared" si="74"/>
        <v>40278.159911220828</v>
      </c>
      <c r="E84" s="17">
        <f>E85/POWER(D$106/D$86, 1/($A$106-$A$86))</f>
        <v>40278.159911220828</v>
      </c>
      <c r="F84" s="17">
        <f t="shared" si="48"/>
        <v>6857.4054517362711</v>
      </c>
      <c r="G84" s="17">
        <f t="shared" si="49"/>
        <v>24041.00759500718</v>
      </c>
      <c r="H84" s="17">
        <f t="shared" si="50"/>
        <v>94523.449042673048</v>
      </c>
      <c r="I84" s="17">
        <f t="shared" si="51"/>
        <v>18063.862854922467</v>
      </c>
      <c r="J84" s="17"/>
      <c r="K84" s="17"/>
      <c r="L84" s="17">
        <f t="shared" si="52"/>
        <v>25570.711475531716</v>
      </c>
      <c r="M84" s="17">
        <f t="shared" si="53"/>
        <v>140622.6065884055</v>
      </c>
      <c r="N84" s="17">
        <f t="shared" si="53"/>
        <v>73748.785293937806</v>
      </c>
      <c r="O84" s="17">
        <f t="shared" si="45"/>
        <v>114397.84016880566</v>
      </c>
      <c r="P84" s="17">
        <f t="shared" si="54"/>
        <v>20071.394336392623</v>
      </c>
      <c r="Q84" s="17">
        <f t="shared" si="55"/>
        <v>161474.90893199784</v>
      </c>
      <c r="R84" s="17">
        <f t="shared" si="56"/>
        <v>23738.428686031162</v>
      </c>
      <c r="S84" s="17">
        <f t="shared" si="57"/>
        <v>80967.702030212968</v>
      </c>
      <c r="T84" s="17">
        <f t="shared" si="58"/>
        <v>19170.060812754749</v>
      </c>
      <c r="U84" s="17">
        <f t="shared" si="59"/>
        <v>19778.897448415904</v>
      </c>
      <c r="V84" s="17">
        <f t="shared" si="60"/>
        <v>105231.96228199691</v>
      </c>
      <c r="W84" s="17">
        <f t="shared" si="30"/>
        <v>19951.878973193277</v>
      </c>
      <c r="X84" s="17">
        <f t="shared" si="61"/>
        <v>62787.254023505753</v>
      </c>
      <c r="Y84" s="17">
        <f t="shared" si="62"/>
        <v>43203.180634888653</v>
      </c>
      <c r="Z84" s="17">
        <f t="shared" si="63"/>
        <v>23818.354467037556</v>
      </c>
      <c r="AA84" s="17">
        <f t="shared" si="64"/>
        <v>20361.373817002535</v>
      </c>
      <c r="AB84" s="17">
        <f t="shared" si="65"/>
        <v>10485.687039412716</v>
      </c>
      <c r="AC84" s="17">
        <f t="shared" si="36"/>
        <v>4935.9049248112533</v>
      </c>
      <c r="AD84" s="17">
        <f t="shared" si="66"/>
        <v>342239.30369161261</v>
      </c>
      <c r="AE84" s="17">
        <f t="shared" si="67"/>
        <v>47736.06167145876</v>
      </c>
      <c r="AF84" s="17">
        <f t="shared" si="68"/>
        <v>22822.477949122956</v>
      </c>
      <c r="AG84" s="17">
        <f t="shared" si="69"/>
        <v>25244.921407584741</v>
      </c>
      <c r="AH84" s="17">
        <f t="shared" si="70"/>
        <v>30829.286431013184</v>
      </c>
      <c r="AI84" s="17">
        <f t="shared" si="71"/>
        <v>27371.014540938413</v>
      </c>
      <c r="AJ84" s="17">
        <f t="shared" si="72"/>
        <v>33421.638323204555</v>
      </c>
      <c r="AK84" s="17">
        <f t="shared" si="73"/>
        <v>19363.76687393184</v>
      </c>
      <c r="AM84" s="17"/>
    </row>
    <row r="85" spans="1:39">
      <c r="A85">
        <v>1879</v>
      </c>
      <c r="B85" s="17">
        <f t="shared" si="47"/>
        <v>714429.11042489624</v>
      </c>
      <c r="C85" s="17">
        <v>695308</v>
      </c>
      <c r="D85" s="17">
        <f>D86/POWER(D$106/D$86, 1/($A$106-$A$86))</f>
        <v>40976.525624057766</v>
      </c>
      <c r="E85" s="17">
        <f>E86/POWER(D$106/D$86, 1/($A$106-$A$86))</f>
        <v>40976.525624057766</v>
      </c>
      <c r="F85" s="17">
        <f t="shared" si="48"/>
        <v>6925.3659635750291</v>
      </c>
      <c r="G85" s="17">
        <f t="shared" si="49"/>
        <v>24492.268606860802</v>
      </c>
      <c r="H85" s="17">
        <f t="shared" si="50"/>
        <v>96143.344051119973</v>
      </c>
      <c r="I85" s="17">
        <f t="shared" si="51"/>
        <v>18402.261734396441</v>
      </c>
      <c r="J85" s="17"/>
      <c r="K85" s="17"/>
      <c r="L85" s="17">
        <f t="shared" si="52"/>
        <v>25924.902708069636</v>
      </c>
      <c r="M85" s="17">
        <f t="shared" si="53"/>
        <v>142717.69627026285</v>
      </c>
      <c r="N85" s="17">
        <f t="shared" si="53"/>
        <v>74145.32656176851</v>
      </c>
      <c r="O85" s="17">
        <f t="shared" si="45"/>
        <v>114881.05140901804</v>
      </c>
      <c r="P85" s="17">
        <f t="shared" si="54"/>
        <v>20491.304729502557</v>
      </c>
      <c r="Q85" s="17">
        <f t="shared" si="55"/>
        <v>161898.39913528698</v>
      </c>
      <c r="R85" s="17">
        <f t="shared" si="56"/>
        <v>24564.829679827049</v>
      </c>
      <c r="S85" s="17">
        <f t="shared" si="57"/>
        <v>81809.475305843443</v>
      </c>
      <c r="T85" s="17">
        <f t="shared" si="58"/>
        <v>19666.599781307887</v>
      </c>
      <c r="U85" s="17">
        <f t="shared" si="59"/>
        <v>20166.647944919539</v>
      </c>
      <c r="V85" s="17">
        <f t="shared" si="60"/>
        <v>107465.28245252057</v>
      </c>
      <c r="W85" s="17">
        <f t="shared" si="30"/>
        <v>20011.350850728755</v>
      </c>
      <c r="X85" s="17">
        <f t="shared" si="61"/>
        <v>64419.900300168199</v>
      </c>
      <c r="Y85" s="17">
        <f t="shared" si="62"/>
        <v>44385.414687157361</v>
      </c>
      <c r="Z85" s="17">
        <f t="shared" si="63"/>
        <v>24174.514373679442</v>
      </c>
      <c r="AA85" s="17">
        <f t="shared" si="64"/>
        <v>20609.178970125729</v>
      </c>
      <c r="AB85" s="17">
        <f t="shared" si="65"/>
        <v>10708.476710672598</v>
      </c>
      <c r="AC85" s="17">
        <f t="shared" si="36"/>
        <v>5011.3754855767538</v>
      </c>
      <c r="AD85" s="17">
        <f t="shared" si="66"/>
        <v>351275.85055809718</v>
      </c>
      <c r="AE85" s="17">
        <f t="shared" si="67"/>
        <v>47870.840567093117</v>
      </c>
      <c r="AF85" s="17">
        <f t="shared" si="68"/>
        <v>23021.37230780418</v>
      </c>
      <c r="AG85" s="17">
        <f t="shared" si="69"/>
        <v>25667.425152783435</v>
      </c>
      <c r="AH85" s="17">
        <f t="shared" si="70"/>
        <v>31075.658772825034</v>
      </c>
      <c r="AI85" s="17">
        <f t="shared" si="71"/>
        <v>28279.432505924477</v>
      </c>
      <c r="AJ85" s="17">
        <f t="shared" si="72"/>
        <v>33557.542843033887</v>
      </c>
      <c r="AK85" s="17">
        <f t="shared" si="73"/>
        <v>19404.839876445225</v>
      </c>
      <c r="AM85" s="17"/>
    </row>
    <row r="86" spans="1:39" s="18" customFormat="1" ht="14">
      <c r="A86" s="18">
        <v>1880</v>
      </c>
      <c r="B86" s="20">
        <v>726105</v>
      </c>
      <c r="C86" s="20">
        <v>704756</v>
      </c>
      <c r="D86" s="19">
        <v>41687</v>
      </c>
      <c r="E86" s="19">
        <v>41687</v>
      </c>
      <c r="F86" s="19">
        <v>6994</v>
      </c>
      <c r="G86" s="19">
        <v>24952</v>
      </c>
      <c r="H86" s="19">
        <v>97791</v>
      </c>
      <c r="I86" s="19">
        <v>18747</v>
      </c>
      <c r="J86" s="49">
        <v>20537</v>
      </c>
      <c r="K86" s="19"/>
      <c r="L86" s="19">
        <v>26284</v>
      </c>
      <c r="M86" s="19">
        <v>144844</v>
      </c>
      <c r="N86" s="19">
        <v>74544</v>
      </c>
      <c r="O86" s="17">
        <f t="shared" si="45"/>
        <v>115366.30371138966</v>
      </c>
      <c r="P86" s="19">
        <v>20920</v>
      </c>
      <c r="Q86" s="19">
        <v>162323</v>
      </c>
      <c r="R86" s="19">
        <f>14841+10579</f>
        <v>25420</v>
      </c>
      <c r="S86" s="19">
        <v>82660</v>
      </c>
      <c r="T86" s="19">
        <v>20176</v>
      </c>
      <c r="U86" s="19">
        <v>20562</v>
      </c>
      <c r="V86" s="19">
        <v>109746</v>
      </c>
      <c r="W86" s="19">
        <v>20071</v>
      </c>
      <c r="X86" s="19">
        <v>66095</v>
      </c>
      <c r="Y86" s="19">
        <v>45600</v>
      </c>
      <c r="Z86" s="19">
        <v>24536</v>
      </c>
      <c r="AA86" s="19">
        <v>20860</v>
      </c>
      <c r="AB86" s="19">
        <v>10936</v>
      </c>
      <c r="AC86" s="19">
        <v>5088</v>
      </c>
      <c r="AD86" s="19">
        <v>360551</v>
      </c>
      <c r="AE86" s="19">
        <v>48006</v>
      </c>
      <c r="AF86" s="19">
        <v>23222</v>
      </c>
      <c r="AG86" s="19">
        <v>26097</v>
      </c>
      <c r="AH86" s="19">
        <v>31324</v>
      </c>
      <c r="AI86" s="19">
        <v>29218</v>
      </c>
      <c r="AJ86" s="19">
        <v>33694</v>
      </c>
      <c r="AK86" s="19">
        <v>19446</v>
      </c>
      <c r="AM86" s="19">
        <v>32157</v>
      </c>
    </row>
    <row r="87" spans="1:39" ht="14">
      <c r="A87">
        <v>1881</v>
      </c>
      <c r="B87" s="17">
        <f t="shared" ref="B87:B95" si="75">B86*POWER(B$96/B$86, 1/($A$96-$A$86))</f>
        <v>734202.42081144033</v>
      </c>
      <c r="C87" s="23">
        <v>715257</v>
      </c>
      <c r="D87" s="17">
        <f t="shared" ref="D87:D105" si="76">D86*POWER(D$106/D$86, 1/($A$106-$A$86))</f>
        <v>42409.792985955726</v>
      </c>
      <c r="E87" s="17"/>
      <c r="F87" s="22"/>
      <c r="G87" s="22"/>
      <c r="H87" s="17">
        <f t="shared" ref="H87:H95" si="77">H86*POWER(H$96/H$86, 1/($A$96-$A$86))</f>
        <v>99132.839986102568</v>
      </c>
      <c r="I87" s="22"/>
      <c r="J87" s="22"/>
      <c r="K87" s="22"/>
      <c r="L87" s="17">
        <f t="shared" ref="L87:M105" si="78">L86*POWER(L$106/L$86, 1/($A$106-$A$86))</f>
        <v>26720.800973118585</v>
      </c>
      <c r="M87" s="17">
        <f t="shared" si="78"/>
        <v>146369.11111335451</v>
      </c>
      <c r="N87" s="17">
        <f>N86*POWER(N$96/N$86, 1/($A$96-$A$86))</f>
        <v>78200.566324379499</v>
      </c>
      <c r="O87" s="17">
        <f t="shared" si="45"/>
        <v>115853.60569727366</v>
      </c>
      <c r="P87" s="22"/>
      <c r="Q87" s="22"/>
      <c r="R87" s="22"/>
      <c r="S87" s="17">
        <f t="shared" ref="S87:S105" si="79">S86*POWER(S$106/S$86, 1/($A$106-$A$86))</f>
        <v>83824.462231684869</v>
      </c>
      <c r="T87" s="22"/>
      <c r="U87" s="22"/>
      <c r="V87" s="22"/>
      <c r="W87" s="22"/>
      <c r="X87" s="22"/>
      <c r="Y87" s="22"/>
      <c r="Z87" s="22"/>
      <c r="AA87" s="22"/>
      <c r="AB87" s="22"/>
      <c r="AC87" s="22"/>
      <c r="AD87" s="17">
        <f t="shared" ref="AD87:AD95" si="80">AD86*POWER(AD$96/AD$86, 1/($A$96-$A$86))</f>
        <v>371929.88095080474</v>
      </c>
      <c r="AE87" s="17">
        <f t="shared" ref="AE87:AE95" si="81">AE86*POWER(AE$96/AE$86, 1/($A$96-$A$86))</f>
        <v>48429.302403192669</v>
      </c>
      <c r="AF87" s="17">
        <f t="shared" ref="AF87:AF95" si="82">AF86*POWER(AF$96/AF$86, 1/($A$96-$A$86))</f>
        <v>23593.224532106891</v>
      </c>
      <c r="AG87" s="17">
        <f t="shared" ref="AG87:AG95" si="83">AG86*POWER(AG$96/AG$86, 1/($A$96-$A$86))</f>
        <v>26363.147569237008</v>
      </c>
      <c r="AH87" s="17">
        <f t="shared" ref="AH87:AH95" si="84">AH86*POWER(AH$96/AH$86, 1/($A$96-$A$86))</f>
        <v>31981.572763348104</v>
      </c>
      <c r="AI87" s="17">
        <f t="shared" ref="AI87:AI95" si="85">AI86*POWER(AI$96/AI$86, 1/($A$96-$A$86))</f>
        <v>30054.093967674355</v>
      </c>
      <c r="AJ87" s="17">
        <f t="shared" ref="AJ87:AJ95" si="86">AJ86*POWER(AJ$96/AJ$86, 1/($A$96-$A$86))</f>
        <v>34267.086837216913</v>
      </c>
      <c r="AK87" s="17">
        <f t="shared" ref="AK87:AK95" si="87">AK86*POWER(AK$96/AK$86, 1/($A$96-$A$86))</f>
        <v>19639.043973405867</v>
      </c>
      <c r="AM87" s="22"/>
    </row>
    <row r="88" spans="1:39">
      <c r="A88">
        <v>1882</v>
      </c>
      <c r="B88" s="17">
        <f t="shared" si="75"/>
        <v>742390.14292062353</v>
      </c>
      <c r="C88" s="17">
        <v>725935</v>
      </c>
      <c r="D88" s="17">
        <f t="shared" si="76"/>
        <v>43145.118169012392</v>
      </c>
      <c r="E88" s="47"/>
      <c r="H88" s="17">
        <f t="shared" si="77"/>
        <v>100493.09204027176</v>
      </c>
      <c r="L88" s="17">
        <f t="shared" si="78"/>
        <v>27164.860928512218</v>
      </c>
      <c r="M88" s="17">
        <f t="shared" si="78"/>
        <v>147910.28063374053</v>
      </c>
      <c r="N88" s="17">
        <f t="shared" ref="N88:N95" si="88">N87*POWER(N$96/N$86, 1/($A$96-$A$86))</f>
        <v>82036.496209670499</v>
      </c>
      <c r="O88" s="17">
        <f t="shared" si="45"/>
        <v>116342.96602443935</v>
      </c>
      <c r="S88" s="17">
        <f t="shared" si="79"/>
        <v>85005.32867688316</v>
      </c>
      <c r="AD88" s="17">
        <f t="shared" si="80"/>
        <v>383667.87595674343</v>
      </c>
      <c r="AE88" s="17">
        <f t="shared" si="81"/>
        <v>48856.337359077683</v>
      </c>
      <c r="AF88" s="17">
        <f t="shared" si="82"/>
        <v>23970.383421859031</v>
      </c>
      <c r="AG88" s="17">
        <f t="shared" si="83"/>
        <v>26632.009417073503</v>
      </c>
      <c r="AH88" s="17">
        <f t="shared" si="84"/>
        <v>32652.94970046384</v>
      </c>
      <c r="AI88" s="17">
        <f t="shared" si="85"/>
        <v>30914.11336223561</v>
      </c>
      <c r="AJ88" s="17">
        <f t="shared" si="86"/>
        <v>34849.921063375223</v>
      </c>
      <c r="AK88" s="17">
        <f t="shared" si="87"/>
        <v>19834.004329392639</v>
      </c>
    </row>
    <row r="89" spans="1:39">
      <c r="A89">
        <v>1883</v>
      </c>
      <c r="B89" s="17">
        <f t="shared" si="75"/>
        <v>750669.17335491837</v>
      </c>
      <c r="C89" s="17">
        <v>736773</v>
      </c>
      <c r="D89" s="17">
        <f t="shared" si="76"/>
        <v>43893.192839552205</v>
      </c>
      <c r="E89" s="47"/>
      <c r="H89" s="17">
        <f t="shared" si="77"/>
        <v>101872.00880384634</v>
      </c>
      <c r="L89" s="17">
        <f t="shared" si="78"/>
        <v>27616.300499665969</v>
      </c>
      <c r="M89" s="17">
        <f t="shared" si="78"/>
        <v>149467.67764551804</v>
      </c>
      <c r="N89" s="17">
        <f t="shared" si="88"/>
        <v>86060.587879159226</v>
      </c>
      <c r="O89" s="17">
        <f t="shared" si="45"/>
        <v>116834.3933872261</v>
      </c>
      <c r="S89" s="17">
        <f t="shared" si="79"/>
        <v>86202.830427865367</v>
      </c>
      <c r="AD89" s="17">
        <f t="shared" si="80"/>
        <v>395776.31854921969</v>
      </c>
      <c r="AE89" s="17">
        <f t="shared" si="81"/>
        <v>49287.137780176912</v>
      </c>
      <c r="AF89" s="17">
        <f t="shared" si="82"/>
        <v>24353.571535294668</v>
      </c>
      <c r="AG89" s="17">
        <f t="shared" si="83"/>
        <v>26903.613224800491</v>
      </c>
      <c r="AH89" s="17">
        <f t="shared" si="84"/>
        <v>33338.420597092641</v>
      </c>
      <c r="AI89" s="17">
        <f t="shared" si="85"/>
        <v>31798.742826886388</v>
      </c>
      <c r="AJ89" s="17">
        <f t="shared" si="86"/>
        <v>35442.66846764509</v>
      </c>
      <c r="AK89" s="17">
        <f t="shared" si="87"/>
        <v>20030.900092238218</v>
      </c>
    </row>
    <row r="90" spans="1:39">
      <c r="A90">
        <v>1884</v>
      </c>
      <c r="B90" s="17">
        <f t="shared" si="75"/>
        <v>759040.53037192125</v>
      </c>
      <c r="C90" s="17">
        <v>747772</v>
      </c>
      <c r="D90" s="17">
        <f t="shared" si="76"/>
        <v>44654.238055461967</v>
      </c>
      <c r="E90" s="17"/>
      <c r="H90" s="17">
        <f t="shared" si="77"/>
        <v>103269.84638478523</v>
      </c>
      <c r="L90" s="17">
        <f t="shared" si="78"/>
        <v>28075.242324813946</v>
      </c>
      <c r="M90" s="17">
        <f t="shared" si="78"/>
        <v>151041.47301339291</v>
      </c>
      <c r="N90" s="17">
        <f t="shared" si="88"/>
        <v>90282.071130597789</v>
      </c>
      <c r="O90" s="17">
        <f t="shared" si="45"/>
        <v>117327.89651669774</v>
      </c>
      <c r="S90" s="17">
        <f t="shared" si="79"/>
        <v>87417.20183238489</v>
      </c>
      <c r="AD90" s="17">
        <f t="shared" si="80"/>
        <v>408266.89994247432</v>
      </c>
      <c r="AE90" s="17">
        <f t="shared" si="81"/>
        <v>49721.736869224893</v>
      </c>
      <c r="AF90" s="17">
        <f t="shared" si="82"/>
        <v>24742.885254970897</v>
      </c>
      <c r="AG90" s="17">
        <f t="shared" si="83"/>
        <v>27177.986956013781</v>
      </c>
      <c r="AH90" s="17">
        <f t="shared" si="84"/>
        <v>34038.281322341383</v>
      </c>
      <c r="AI90" s="17">
        <f t="shared" si="85"/>
        <v>32708.686596384228</v>
      </c>
      <c r="AJ90" s="17">
        <f t="shared" si="86"/>
        <v>36045.497659033776</v>
      </c>
      <c r="AK90" s="17">
        <f t="shared" si="87"/>
        <v>20229.750475077959</v>
      </c>
    </row>
    <row r="91" spans="1:39">
      <c r="A91">
        <v>1885</v>
      </c>
      <c r="B91" s="17">
        <f t="shared" si="75"/>
        <v>767505.24358469399</v>
      </c>
      <c r="C91" s="17">
        <v>758935</v>
      </c>
      <c r="D91" s="17">
        <f t="shared" si="76"/>
        <v>45428.478707456234</v>
      </c>
      <c r="E91" s="17"/>
      <c r="H91" s="17">
        <f t="shared" si="77"/>
        <v>104686.86440523469</v>
      </c>
      <c r="L91" s="17">
        <f t="shared" si="78"/>
        <v>28541.811080255236</v>
      </c>
      <c r="M91" s="17">
        <f t="shared" si="78"/>
        <v>152631.83940116293</v>
      </c>
      <c r="N91" s="17">
        <f t="shared" si="88"/>
        <v>94710.628505991903</v>
      </c>
      <c r="O91" s="17">
        <f t="shared" si="45"/>
        <v>117823.48418079774</v>
      </c>
      <c r="S91" s="17">
        <f t="shared" si="79"/>
        <v>88648.680539539317</v>
      </c>
      <c r="AD91" s="17">
        <f t="shared" si="80"/>
        <v>421151.68032194779</v>
      </c>
      <c r="AE91" s="17">
        <f t="shared" si="81"/>
        <v>50160.168121727846</v>
      </c>
      <c r="AF91" s="17">
        <f t="shared" si="82"/>
        <v>25138.422504206581</v>
      </c>
      <c r="AG91" s="17">
        <f t="shared" si="83"/>
        <v>27455.15885949304</v>
      </c>
      <c r="AH91" s="17">
        <f t="shared" si="84"/>
        <v>34752.833956384042</v>
      </c>
      <c r="AI91" s="17">
        <f t="shared" si="85"/>
        <v>33644.669057667954</v>
      </c>
      <c r="AJ91" s="17">
        <f t="shared" si="86"/>
        <v>36658.580114347045</v>
      </c>
      <c r="AK91" s="17">
        <f t="shared" si="87"/>
        <v>20430.574881779503</v>
      </c>
    </row>
    <row r="92" spans="1:39">
      <c r="A92">
        <v>1886</v>
      </c>
      <c r="B92" s="17">
        <f t="shared" si="75"/>
        <v>776064.3540883984</v>
      </c>
      <c r="C92" s="17">
        <v>770265</v>
      </c>
      <c r="D92" s="17">
        <f t="shared" si="76"/>
        <v>46216.143585533056</v>
      </c>
      <c r="E92" s="17"/>
      <c r="H92" s="17">
        <f t="shared" si="77"/>
        <v>106123.32604974842</v>
      </c>
      <c r="L92" s="17">
        <f t="shared" si="78"/>
        <v>29016.133514223518</v>
      </c>
      <c r="M92" s="17">
        <f t="shared" si="78"/>
        <v>154238.95129066095</v>
      </c>
      <c r="N92" s="17">
        <f t="shared" si="88"/>
        <v>99356.417499818737</v>
      </c>
      <c r="O92" s="17">
        <f t="shared" si="45"/>
        <v>118321.16518450493</v>
      </c>
      <c r="S92" s="17">
        <f t="shared" si="79"/>
        <v>89897.507546277644</v>
      </c>
      <c r="AD92" s="17">
        <f t="shared" si="80"/>
        <v>434443.10048890009</v>
      </c>
      <c r="AE92" s="17">
        <f t="shared" si="81"/>
        <v>50602.465328545237</v>
      </c>
      <c r="AF92" s="17">
        <f t="shared" si="82"/>
        <v>25540.282771712798</v>
      </c>
      <c r="AG92" s="17">
        <f t="shared" si="83"/>
        <v>27735.157472110197</v>
      </c>
      <c r="AH92" s="17">
        <f t="shared" si="84"/>
        <v>35482.386920848265</v>
      </c>
      <c r="AI92" s="17">
        <f t="shared" si="85"/>
        <v>34607.435326526749</v>
      </c>
      <c r="AJ92" s="17">
        <f t="shared" si="86"/>
        <v>37282.090226966327</v>
      </c>
      <c r="AK92" s="17">
        <f t="shared" si="87"/>
        <v>20633.392908836213</v>
      </c>
    </row>
    <row r="93" spans="1:39">
      <c r="A93">
        <v>1887</v>
      </c>
      <c r="B93" s="17">
        <f t="shared" si="75"/>
        <v>784718.91458834324</v>
      </c>
      <c r="C93" s="17">
        <v>781764</v>
      </c>
      <c r="D93" s="17">
        <f t="shared" si="76"/>
        <v>47017.465446581969</v>
      </c>
      <c r="E93" s="17"/>
      <c r="H93" s="17">
        <f t="shared" si="77"/>
        <v>107579.49811416899</v>
      </c>
      <c r="L93" s="17">
        <f t="shared" si="78"/>
        <v>29498.338481319533</v>
      </c>
      <c r="M93" s="17">
        <f t="shared" si="78"/>
        <v>155862.98500089769</v>
      </c>
      <c r="N93" s="17">
        <f t="shared" si="88"/>
        <v>104230.09385661241</v>
      </c>
      <c r="O93" s="17">
        <f t="shared" si="45"/>
        <v>118820.94836999002</v>
      </c>
      <c r="S93" s="17">
        <f t="shared" si="79"/>
        <v>91163.927244562728</v>
      </c>
      <c r="AD93" s="17">
        <f t="shared" si="80"/>
        <v>448153.99387253152</v>
      </c>
      <c r="AE93" s="17">
        <f t="shared" si="81"/>
        <v>51048.662578494143</v>
      </c>
      <c r="AF93" s="17">
        <f t="shared" si="82"/>
        <v>25948.567136617057</v>
      </c>
      <c r="AG93" s="17">
        <f t="shared" si="83"/>
        <v>28018.011621767542</v>
      </c>
      <c r="AH93" s="17">
        <f t="shared" si="84"/>
        <v>36227.255111939085</v>
      </c>
      <c r="AI93" s="17">
        <f t="shared" si="85"/>
        <v>35597.75184077103</v>
      </c>
      <c r="AJ93" s="17">
        <f t="shared" si="86"/>
        <v>37916.205356455488</v>
      </c>
      <c r="AK93" s="17">
        <f t="shared" si="87"/>
        <v>20838.224347279396</v>
      </c>
    </row>
    <row r="94" spans="1:39">
      <c r="A94">
        <v>1888</v>
      </c>
      <c r="B94" s="17">
        <f t="shared" si="75"/>
        <v>793469.98952945857</v>
      </c>
      <c r="C94" s="17">
        <v>793434</v>
      </c>
      <c r="D94" s="17">
        <f t="shared" si="76"/>
        <v>47832.681083164243</v>
      </c>
      <c r="E94" s="17"/>
      <c r="H94" s="17">
        <f t="shared" si="77"/>
        <v>109055.65105518031</v>
      </c>
      <c r="L94" s="17">
        <f t="shared" si="78"/>
        <v>29988.556977515767</v>
      </c>
      <c r="M94" s="17">
        <f t="shared" si="78"/>
        <v>157504.1187074059</v>
      </c>
      <c r="N94" s="17">
        <f t="shared" si="88"/>
        <v>109342.83601135328</v>
      </c>
      <c r="O94" s="17">
        <f t="shared" si="45"/>
        <v>119322.84261677257</v>
      </c>
      <c r="S94" s="17">
        <f t="shared" si="79"/>
        <v>92448.187469198107</v>
      </c>
      <c r="AD94" s="17">
        <f t="shared" si="80"/>
        <v>462297.59892120206</v>
      </c>
      <c r="AE94" s="17">
        <f t="shared" si="81"/>
        <v>51498.794260976509</v>
      </c>
      <c r="AF94" s="17">
        <f t="shared" si="82"/>
        <v>26363.378293887527</v>
      </c>
      <c r="AG94" s="17">
        <f t="shared" si="83"/>
        <v>28303.750430365759</v>
      </c>
      <c r="AH94" s="17">
        <f t="shared" si="84"/>
        <v>36987.760036357249</v>
      </c>
      <c r="AI94" s="17">
        <f t="shared" si="85"/>
        <v>36616.406970377349</v>
      </c>
      <c r="AJ94" s="17">
        <f t="shared" si="86"/>
        <v>38561.105879011375</v>
      </c>
      <c r="AK94" s="17">
        <f t="shared" si="87"/>
        <v>21045.089184609526</v>
      </c>
    </row>
    <row r="95" spans="1:39">
      <c r="A95">
        <v>1889</v>
      </c>
      <c r="B95" s="17">
        <f t="shared" si="75"/>
        <v>802318.65522721468</v>
      </c>
      <c r="C95" s="17">
        <v>805278</v>
      </c>
      <c r="D95" s="17">
        <f t="shared" si="76"/>
        <v>48662.031393485646</v>
      </c>
      <c r="E95" s="17"/>
      <c r="H95" s="17">
        <f t="shared" si="77"/>
        <v>110552.0590405398</v>
      </c>
      <c r="L95" s="17">
        <f t="shared" si="78"/>
        <v>30486.922175742868</v>
      </c>
      <c r="M95" s="17">
        <f t="shared" si="78"/>
        <v>159162.53246178833</v>
      </c>
      <c r="N95" s="17">
        <f t="shared" si="88"/>
        <v>114706.37072871839</v>
      </c>
      <c r="O95" s="17">
        <f t="shared" si="45"/>
        <v>119826.85684187889</v>
      </c>
      <c r="S95" s="17">
        <f t="shared" si="79"/>
        <v>93750.539546328553</v>
      </c>
      <c r="AD95" s="17">
        <f t="shared" si="80"/>
        <v>476887.57188471413</v>
      </c>
      <c r="AE95" s="17">
        <f t="shared" si="81"/>
        <v>51952.895068629645</v>
      </c>
      <c r="AF95" s="17">
        <f t="shared" si="82"/>
        <v>26784.820580163701</v>
      </c>
      <c r="AG95" s="17">
        <f t="shared" si="83"/>
        <v>28592.403316802236</v>
      </c>
      <c r="AH95" s="17">
        <f t="shared" si="84"/>
        <v>37764.229950070825</v>
      </c>
      <c r="AI95" s="17">
        <f t="shared" si="85"/>
        <v>37664.211645092997</v>
      </c>
      <c r="AJ95" s="17">
        <f t="shared" si="86"/>
        <v>39216.975238772437</v>
      </c>
      <c r="AK95" s="17">
        <f t="shared" si="87"/>
        <v>21254.007606746614</v>
      </c>
    </row>
    <row r="96" spans="1:39" s="18" customFormat="1" ht="14">
      <c r="A96" s="18">
        <v>1890</v>
      </c>
      <c r="B96" s="21">
        <v>811266</v>
      </c>
      <c r="C96" s="21">
        <v>817299</v>
      </c>
      <c r="D96" s="17">
        <f t="shared" si="76"/>
        <v>49505.761452582454</v>
      </c>
      <c r="E96" s="17"/>
      <c r="H96" s="18">
        <v>112069</v>
      </c>
      <c r="L96" s="17">
        <f t="shared" si="78"/>
        <v>30993.56946206744</v>
      </c>
      <c r="M96" s="17">
        <f t="shared" si="78"/>
        <v>160838.40821147157</v>
      </c>
      <c r="N96" s="19">
        <v>120333</v>
      </c>
      <c r="O96" s="19">
        <v>120333</v>
      </c>
      <c r="S96" s="17">
        <f t="shared" si="79"/>
        <v>95071.238342623954</v>
      </c>
      <c r="AD96" s="19">
        <v>491938</v>
      </c>
      <c r="AE96" s="19">
        <v>52411</v>
      </c>
      <c r="AF96" s="19">
        <v>27213</v>
      </c>
      <c r="AG96" s="19">
        <v>28884</v>
      </c>
      <c r="AH96" s="19">
        <v>38557</v>
      </c>
      <c r="AI96" s="19">
        <v>38742</v>
      </c>
      <c r="AJ96" s="19">
        <v>39884</v>
      </c>
      <c r="AK96" s="19">
        <v>21465</v>
      </c>
      <c r="AM96" s="18">
        <v>38463</v>
      </c>
    </row>
    <row r="97" spans="1:39">
      <c r="A97">
        <v>1891</v>
      </c>
      <c r="C97" s="17">
        <f t="shared" ref="C97:C105" si="89">C96*POWER(C$106/C$96, 1/($A$106-$A$96))</f>
        <v>832532.21963232371</v>
      </c>
      <c r="D97" s="17">
        <f t="shared" si="76"/>
        <v>50364.120584741737</v>
      </c>
      <c r="E97" s="17"/>
      <c r="H97" s="17">
        <f>H96*POWER(H$106/H$96, 1/($A$106-$A$96))</f>
        <v>114432.66832478327</v>
      </c>
      <c r="L97" s="17">
        <f t="shared" si="78"/>
        <v>31508.636472471091</v>
      </c>
      <c r="M97" s="17">
        <f t="shared" si="78"/>
        <v>162531.92981966771</v>
      </c>
      <c r="N97" s="17">
        <f>N96*POWER(N$106/N$96, 1/($A$106-$A$96))</f>
        <v>121647.46726144775</v>
      </c>
      <c r="O97" s="17">
        <f>O96*POWER(O$106/O$96, 1/($A$106-$A$96))</f>
        <v>121647.46726144775</v>
      </c>
      <c r="S97" s="17">
        <f t="shared" si="79"/>
        <v>96410.542315155952</v>
      </c>
      <c r="AD97" s="17">
        <f t="shared" ref="AD97:AD105" si="90">AD96*POWER(AD$106/AD$96, 1/($A$106-$A$96))</f>
        <v>510786.60391363216</v>
      </c>
      <c r="AE97" s="17">
        <f t="shared" ref="AE97:AE105" si="91">AE96*POWER(AE$106/AE$96, 1/($A$106-$A$96))</f>
        <v>53259.101259508796</v>
      </c>
      <c r="AF97" s="17">
        <f t="shared" ref="AF97:AF105" si="92">AF96*POWER(AF$106/AF$96, 1/($A$106-$A$96))</f>
        <v>27536.620754534466</v>
      </c>
      <c r="AG97" s="17">
        <f t="shared" ref="AG97:AG105" si="93">AG96*POWER(AG$106/AG$96, 1/($A$106-$A$96))</f>
        <v>29493.867339257991</v>
      </c>
      <c r="AH97" s="17">
        <f t="shared" ref="AH97:AH105" si="94">AH96*POWER(AH$106/AH$96, 1/($A$106-$A$96))</f>
        <v>39329.581671240536</v>
      </c>
      <c r="AI97" s="17">
        <f t="shared" ref="AI97:AI105" si="95">AI96*POWER(AI$106/AI$96, 1/($A$106-$A$96))</f>
        <v>40315.670495428851</v>
      </c>
      <c r="AJ97" s="17">
        <f t="shared" ref="AJ97:AJ105" si="96">AJ96*POWER(AJ$106/AJ$96, 1/($A$106-$A$96))</f>
        <v>40765.053219643123</v>
      </c>
      <c r="AK97" s="17">
        <f t="shared" ref="AK97:AK105" si="97">AK96*POWER(AK$106/AK$96, 1/($A$106-$A$96))</f>
        <v>21886.865356484748</v>
      </c>
    </row>
    <row r="98" spans="1:39">
      <c r="A98">
        <v>1892</v>
      </c>
      <c r="C98" s="17">
        <f t="shared" si="89"/>
        <v>848049.36348377238</v>
      </c>
      <c r="D98" s="17">
        <f t="shared" si="76"/>
        <v>51237.36243717726</v>
      </c>
      <c r="E98" s="17"/>
      <c r="H98" s="17">
        <f t="shared" ref="H98:H105" si="98">H97*POWER(H$106/H$96, 1/($A$106-$A$96))</f>
        <v>116846.18922208512</v>
      </c>
      <c r="L98" s="17">
        <f t="shared" si="78"/>
        <v>32032.263130240652</v>
      </c>
      <c r="M98" s="17">
        <f t="shared" si="78"/>
        <v>164243.28308554637</v>
      </c>
      <c r="N98" s="17">
        <f t="shared" ref="N98:N105" si="99">N97*POWER(N$106/N$96, 1/($A$106-$A$96))</f>
        <v>122976.29321237734</v>
      </c>
      <c r="O98" s="17">
        <f t="shared" ref="O98:O105" si="100">O97*POWER(O$106/O$96, 1/($A$106-$A$96))</f>
        <v>122976.29321237734</v>
      </c>
      <c r="S98" s="17">
        <f t="shared" si="79"/>
        <v>97768.713561977318</v>
      </c>
      <c r="AD98" s="17">
        <f t="shared" si="90"/>
        <v>530357.39206489793</v>
      </c>
      <c r="AE98" s="17">
        <f t="shared" si="91"/>
        <v>54120.926274457874</v>
      </c>
      <c r="AF98" s="17">
        <f t="shared" si="92"/>
        <v>27864.090051778865</v>
      </c>
      <c r="AG98" s="17">
        <f t="shared" si="93"/>
        <v>30116.611640553569</v>
      </c>
      <c r="AH98" s="17">
        <f t="shared" si="94"/>
        <v>40117.643863235717</v>
      </c>
      <c r="AI98" s="17">
        <f t="shared" si="95"/>
        <v>41953.262286304074</v>
      </c>
      <c r="AJ98" s="17">
        <f t="shared" si="96"/>
        <v>41665.569250835826</v>
      </c>
      <c r="AK98" s="17">
        <f t="shared" si="97"/>
        <v>22317.021902301061</v>
      </c>
    </row>
    <row r="99" spans="1:39">
      <c r="A99">
        <v>1893</v>
      </c>
      <c r="C99" s="17">
        <f t="shared" si="89"/>
        <v>863855.72347320174</v>
      </c>
      <c r="D99" s="17">
        <f t="shared" si="76"/>
        <v>52125.745054982886</v>
      </c>
      <c r="E99" s="17"/>
      <c r="H99" s="17">
        <f t="shared" si="98"/>
        <v>119310.6141418745</v>
      </c>
      <c r="L99" s="17">
        <f t="shared" si="78"/>
        <v>32564.591683979797</v>
      </c>
      <c r="M99" s="17">
        <f t="shared" si="78"/>
        <v>165972.655764619</v>
      </c>
      <c r="N99" s="17">
        <f t="shared" si="99"/>
        <v>124319.63470109506</v>
      </c>
      <c r="O99" s="17">
        <f t="shared" si="100"/>
        <v>124319.63470109506</v>
      </c>
      <c r="S99" s="17">
        <f t="shared" si="79"/>
        <v>99146.017873413788</v>
      </c>
      <c r="AD99" s="17">
        <f t="shared" si="90"/>
        <v>550678.03494204546</v>
      </c>
      <c r="AE99" s="17">
        <f t="shared" si="91"/>
        <v>54996.697119111675</v>
      </c>
      <c r="AF99" s="17">
        <f t="shared" si="92"/>
        <v>28195.453659134651</v>
      </c>
      <c r="AG99" s="17">
        <f t="shared" si="93"/>
        <v>30752.504792772466</v>
      </c>
      <c r="AH99" s="17">
        <f t="shared" si="94"/>
        <v>40921.496765227348</v>
      </c>
      <c r="AI99" s="17">
        <f t="shared" si="95"/>
        <v>43657.371806900446</v>
      </c>
      <c r="AJ99" s="17">
        <f t="shared" si="96"/>
        <v>42585.978034726919</v>
      </c>
      <c r="AK99" s="17">
        <f t="shared" si="97"/>
        <v>22755.632589489145</v>
      </c>
    </row>
    <row r="100" spans="1:39">
      <c r="A100">
        <v>1894</v>
      </c>
      <c r="C100" s="17">
        <f t="shared" si="89"/>
        <v>879956.69015284674</v>
      </c>
      <c r="D100" s="17">
        <f t="shared" si="76"/>
        <v>53029.530957385505</v>
      </c>
      <c r="E100" s="17"/>
      <c r="H100" s="17">
        <f t="shared" si="98"/>
        <v>121827.01671044911</v>
      </c>
      <c r="L100" s="17">
        <f t="shared" si="78"/>
        <v>33105.766746252353</v>
      </c>
      <c r="M100" s="17">
        <f t="shared" si="78"/>
        <v>167720.23758933786</v>
      </c>
      <c r="N100" s="17">
        <f t="shared" si="99"/>
        <v>125677.65028925237</v>
      </c>
      <c r="O100" s="17">
        <f t="shared" si="100"/>
        <v>125677.65028925237</v>
      </c>
      <c r="S100" s="17">
        <f t="shared" si="79"/>
        <v>100542.72478407847</v>
      </c>
      <c r="AD100" s="17">
        <f t="shared" si="90"/>
        <v>571777.2632280488</v>
      </c>
      <c r="AE100" s="17">
        <f t="shared" si="91"/>
        <v>55886.639461283019</v>
      </c>
      <c r="AF100" s="17">
        <f t="shared" si="92"/>
        <v>28530.75788827553</v>
      </c>
      <c r="AG100" s="17">
        <f t="shared" si="93"/>
        <v>31401.824425561786</v>
      </c>
      <c r="AH100" s="17">
        <f t="shared" si="94"/>
        <v>41741.456781840243</v>
      </c>
      <c r="AI100" s="17">
        <f t="shared" si="95"/>
        <v>45430.700956672961</v>
      </c>
      <c r="AJ100" s="17">
        <f t="shared" si="96"/>
        <v>43526.719010033994</v>
      </c>
      <c r="AK100" s="17">
        <f t="shared" si="97"/>
        <v>23202.863572689741</v>
      </c>
    </row>
    <row r="101" spans="1:39">
      <c r="A101">
        <v>1895</v>
      </c>
      <c r="C101" s="17">
        <f t="shared" si="89"/>
        <v>896357.75454669876</v>
      </c>
      <c r="D101" s="17">
        <f t="shared" si="76"/>
        <v>53948.987215320121</v>
      </c>
      <c r="E101" s="17"/>
      <c r="H101" s="17">
        <f t="shared" si="98"/>
        <v>124396.49319816053</v>
      </c>
      <c r="L101" s="17">
        <f t="shared" si="78"/>
        <v>33655.935332867783</v>
      </c>
      <c r="M101" s="17">
        <f t="shared" si="78"/>
        <v>169486.22028991196</v>
      </c>
      <c r="N101" s="17">
        <f t="shared" si="99"/>
        <v>127050.50027056175</v>
      </c>
      <c r="O101" s="17">
        <f t="shared" si="100"/>
        <v>127050.50027056175</v>
      </c>
      <c r="S101" s="17">
        <f t="shared" si="79"/>
        <v>101959.10762561906</v>
      </c>
      <c r="AD101" s="17">
        <f t="shared" si="90"/>
        <v>593684.90842196776</v>
      </c>
      <c r="AE101" s="17">
        <f t="shared" si="91"/>
        <v>56790.982620482959</v>
      </c>
      <c r="AF101" s="17">
        <f t="shared" si="92"/>
        <v>28870.04960162003</v>
      </c>
      <c r="AG101" s="17">
        <f t="shared" si="93"/>
        <v>32064.854030542538</v>
      </c>
      <c r="AH101" s="17">
        <f t="shared" si="94"/>
        <v>42577.8466576223</v>
      </c>
      <c r="AI101" s="17">
        <f t="shared" si="95"/>
        <v>47276.061384171997</v>
      </c>
      <c r="AJ101" s="17">
        <f t="shared" si="96"/>
        <v>44488.241322848458</v>
      </c>
      <c r="AK101" s="17">
        <f t="shared" si="97"/>
        <v>23658.884272086889</v>
      </c>
    </row>
    <row r="102" spans="1:39">
      <c r="A102">
        <v>1896</v>
      </c>
      <c r="C102" s="17">
        <f t="shared" si="89"/>
        <v>913064.5100231478</v>
      </c>
      <c r="D102" s="17">
        <f t="shared" si="76"/>
        <v>54884.385530349951</v>
      </c>
      <c r="E102" s="17"/>
      <c r="H102" s="17">
        <f t="shared" si="98"/>
        <v>127020.1629970042</v>
      </c>
      <c r="L102" s="17">
        <f t="shared" si="78"/>
        <v>34215.24690281957</v>
      </c>
      <c r="M102" s="17">
        <f t="shared" si="78"/>
        <v>171270.79761534202</v>
      </c>
      <c r="N102" s="17">
        <f t="shared" si="99"/>
        <v>128438.34668971703</v>
      </c>
      <c r="O102" s="17">
        <f t="shared" si="100"/>
        <v>128438.34668971703</v>
      </c>
      <c r="S102" s="17">
        <f t="shared" si="79"/>
        <v>103395.44358020804</v>
      </c>
      <c r="AD102" s="17">
        <f t="shared" si="90"/>
        <v>616431.94501671474</v>
      </c>
      <c r="AE102" s="17">
        <f t="shared" si="91"/>
        <v>57709.959627011624</v>
      </c>
      <c r="AF102" s="17">
        <f t="shared" si="92"/>
        <v>29213.376218881036</v>
      </c>
      <c r="AG102" s="17">
        <f t="shared" si="93"/>
        <v>32741.883085081481</v>
      </c>
      <c r="AH102" s="17">
        <f t="shared" si="94"/>
        <v>43430.995604079988</v>
      </c>
      <c r="AI102" s="17">
        <f t="shared" si="95"/>
        <v>49196.378944967895</v>
      </c>
      <c r="AJ102" s="17">
        <f t="shared" si="96"/>
        <v>45471.004041075212</v>
      </c>
      <c r="AK102" s="17">
        <f t="shared" si="97"/>
        <v>24123.86743758772</v>
      </c>
    </row>
    <row r="103" spans="1:39">
      <c r="A103">
        <v>1897</v>
      </c>
      <c r="C103" s="17">
        <f t="shared" si="89"/>
        <v>930082.65420252725</v>
      </c>
      <c r="D103" s="17">
        <f t="shared" si="76"/>
        <v>55836.002314954909</v>
      </c>
      <c r="E103" s="17"/>
      <c r="H103" s="17">
        <f t="shared" si="98"/>
        <v>129699.16910828231</v>
      </c>
      <c r="L103" s="17">
        <f t="shared" si="78"/>
        <v>34783.853398887302</v>
      </c>
      <c r="M103" s="17">
        <f t="shared" si="78"/>
        <v>173074.16535467707</v>
      </c>
      <c r="N103" s="17">
        <f t="shared" si="99"/>
        <v>129841.35336152035</v>
      </c>
      <c r="O103" s="17">
        <f t="shared" si="100"/>
        <v>129841.35336152035</v>
      </c>
      <c r="S103" s="17">
        <f t="shared" si="79"/>
        <v>104852.01373478649</v>
      </c>
      <c r="AD103" s="17">
        <f t="shared" si="90"/>
        <v>640050.53429286322</v>
      </c>
      <c r="AE103" s="17">
        <f t="shared" si="91"/>
        <v>58643.80728200524</v>
      </c>
      <c r="AF103" s="17">
        <f t="shared" si="92"/>
        <v>29560.785723693203</v>
      </c>
      <c r="AG103" s="17">
        <f t="shared" si="93"/>
        <v>33433.207178676377</v>
      </c>
      <c r="AH103" s="17">
        <f t="shared" si="94"/>
        <v>44301.239429259345</v>
      </c>
      <c r="AI103" s="17">
        <f t="shared" si="95"/>
        <v>51194.69834065302</v>
      </c>
      <c r="AJ103" s="17">
        <f t="shared" si="96"/>
        <v>46475.476373609432</v>
      </c>
      <c r="AK103" s="17">
        <f t="shared" si="97"/>
        <v>24597.989214263645</v>
      </c>
    </row>
    <row r="104" spans="1:39">
      <c r="A104">
        <v>1898</v>
      </c>
      <c r="C104" s="17">
        <f t="shared" si="89"/>
        <v>947417.99090021278</v>
      </c>
      <c r="D104" s="17">
        <f t="shared" si="76"/>
        <v>56804.118774212162</v>
      </c>
      <c r="E104" s="17"/>
      <c r="H104" s="17">
        <f t="shared" si="98"/>
        <v>132434.67864055221</v>
      </c>
      <c r="L104" s="17">
        <f t="shared" si="78"/>
        <v>35361.909288913484</v>
      </c>
      <c r="M104" s="17">
        <f t="shared" si="78"/>
        <v>174896.52135849476</v>
      </c>
      <c r="N104" s="17">
        <f t="shared" si="99"/>
        <v>131259.6858902181</v>
      </c>
      <c r="O104" s="17">
        <f t="shared" si="100"/>
        <v>131259.6858902181</v>
      </c>
      <c r="S104" s="17">
        <f t="shared" si="79"/>
        <v>106329.10313607202</v>
      </c>
      <c r="AD104" s="17">
        <f t="shared" si="90"/>
        <v>664574.06979041535</v>
      </c>
      <c r="AE104" s="17">
        <f t="shared" si="91"/>
        <v>59592.766218454839</v>
      </c>
      <c r="AF104" s="17">
        <f t="shared" si="92"/>
        <v>29912.326670319198</v>
      </c>
      <c r="AG104" s="17">
        <f t="shared" si="93"/>
        <v>34139.128142009729</v>
      </c>
      <c r="AH104" s="17">
        <f t="shared" si="94"/>
        <v>45188.920669923406</v>
      </c>
      <c r="AI104" s="17">
        <f t="shared" si="95"/>
        <v>53274.187946276528</v>
      </c>
      <c r="AJ104" s="17">
        <f t="shared" si="96"/>
        <v>47502.137894355008</v>
      </c>
      <c r="AK104" s="17">
        <f t="shared" si="97"/>
        <v>25081.429209077683</v>
      </c>
    </row>
    <row r="105" spans="1:39">
      <c r="A105">
        <v>1899</v>
      </c>
      <c r="C105" s="17">
        <f t="shared" si="89"/>
        <v>965076.43210593774</v>
      </c>
      <c r="D105" s="17">
        <f t="shared" si="76"/>
        <v>57789.020988892917</v>
      </c>
      <c r="E105" s="17"/>
      <c r="H105" s="17">
        <f t="shared" si="98"/>
        <v>135227.88331807699</v>
      </c>
      <c r="L105" s="17">
        <f t="shared" si="78"/>
        <v>35949.571607766346</v>
      </c>
      <c r="M105" s="17">
        <f t="shared" si="78"/>
        <v>176738.06556060794</v>
      </c>
      <c r="N105" s="17">
        <f t="shared" si="99"/>
        <v>132693.51168904809</v>
      </c>
      <c r="O105" s="17">
        <f t="shared" si="100"/>
        <v>132693.51168904809</v>
      </c>
      <c r="S105" s="17">
        <f t="shared" si="79"/>
        <v>107827.00084634157</v>
      </c>
      <c r="AD105" s="17">
        <f t="shared" si="90"/>
        <v>690037.22452282079</v>
      </c>
      <c r="AE105" s="17">
        <f t="shared" si="91"/>
        <v>60557.080963212327</v>
      </c>
      <c r="AF105" s="17">
        <f t="shared" si="92"/>
        <v>30268.048190435689</v>
      </c>
      <c r="AG105" s="17">
        <f t="shared" si="93"/>
        <v>34859.954178727465</v>
      </c>
      <c r="AH105" s="17">
        <f t="shared" si="94"/>
        <v>46094.388726378143</v>
      </c>
      <c r="AI105" s="17">
        <f t="shared" si="95"/>
        <v>55438.144833865881</v>
      </c>
      <c r="AJ105" s="17">
        <f t="shared" si="96"/>
        <v>48551.478771191665</v>
      </c>
      <c r="AK105" s="17">
        <f t="shared" si="97"/>
        <v>25574.370558923227</v>
      </c>
    </row>
    <row r="106" spans="1:39" s="18" customFormat="1" ht="14">
      <c r="A106" s="18">
        <v>1900</v>
      </c>
      <c r="B106" s="20">
        <v>1674957</v>
      </c>
      <c r="C106" s="20">
        <f>58503+144365+71445+138094+59996+106647+61747+69162+50897+94582+127626</f>
        <v>983064</v>
      </c>
      <c r="D106" s="19">
        <v>58791</v>
      </c>
      <c r="E106" s="19"/>
      <c r="F106" s="19">
        <v>12813</v>
      </c>
      <c r="G106" s="19">
        <v>33067</v>
      </c>
      <c r="H106" s="19">
        <v>138080</v>
      </c>
      <c r="I106" s="19">
        <v>24284</v>
      </c>
      <c r="J106" s="49">
        <v>26866</v>
      </c>
      <c r="K106" s="19">
        <f>1790+12452+J106</f>
        <v>41108</v>
      </c>
      <c r="L106" s="19">
        <v>36547</v>
      </c>
      <c r="M106" s="19">
        <v>178599</v>
      </c>
      <c r="N106" s="18">
        <v>134143</v>
      </c>
      <c r="O106" s="18">
        <v>134143</v>
      </c>
      <c r="P106" s="19">
        <v>25432</v>
      </c>
      <c r="Q106" s="19">
        <v>201589</v>
      </c>
      <c r="R106" s="19">
        <f>24420+14637</f>
        <v>39057</v>
      </c>
      <c r="S106" s="19">
        <v>109346</v>
      </c>
      <c r="T106" s="19">
        <v>21707</v>
      </c>
      <c r="U106" s="19">
        <v>26748</v>
      </c>
      <c r="V106" s="19">
        <v>159877</v>
      </c>
      <c r="W106" s="19">
        <v>17361</v>
      </c>
      <c r="X106" s="19">
        <v>91323</v>
      </c>
      <c r="Y106" s="19">
        <v>67622</v>
      </c>
      <c r="Z106" s="19">
        <v>13016</v>
      </c>
      <c r="AA106" s="19">
        <v>18547</v>
      </c>
      <c r="AB106" s="19">
        <v>13174</v>
      </c>
      <c r="AC106" s="19"/>
      <c r="AD106" s="19">
        <v>716476</v>
      </c>
      <c r="AE106" s="19">
        <v>61537</v>
      </c>
      <c r="AF106" s="19">
        <v>30628</v>
      </c>
      <c r="AG106" s="19">
        <v>35596</v>
      </c>
      <c r="AH106" s="19">
        <v>47018</v>
      </c>
      <c r="AI106" s="19">
        <v>57690</v>
      </c>
      <c r="AJ106" s="19">
        <v>49624</v>
      </c>
      <c r="AK106" s="19">
        <v>26077</v>
      </c>
      <c r="AM106" s="19">
        <v>49727</v>
      </c>
    </row>
    <row r="107" spans="1:39">
      <c r="A107">
        <v>1901</v>
      </c>
      <c r="B107" s="17">
        <f t="shared" ref="B107:B115" si="101">B106*POWER(B$116/B$106, 1/($A$116-$A$106))</f>
        <v>1707595.2413840394</v>
      </c>
      <c r="C107" s="17">
        <f>C106*POWER(C$112/C$106, 1/($A$112-$A$106))</f>
        <v>1002380.0909496036</v>
      </c>
      <c r="D107" s="17">
        <f t="shared" ref="D107:D115" si="102">D106*POWER(D$116/D$106, 1/($A$116-$A$106))</f>
        <v>59636.702235948018</v>
      </c>
      <c r="E107" s="17"/>
      <c r="F107" s="17">
        <f t="shared" ref="F107:F115" si="103">F106*POWER(F$116/F$106, 1/($A$116-$A$106))</f>
        <v>12547.938186498162</v>
      </c>
      <c r="G107" s="17">
        <f t="shared" ref="G107:G115" si="104">G106*POWER(G$116/G$106, 1/($A$116-$A$106))</f>
        <v>33366.586091557467</v>
      </c>
      <c r="H107" s="17">
        <f t="shared" ref="H107:H115" si="105">H106*POWER(H$116/H$106, 1/($A$116-$A$106))</f>
        <v>139392.5110085106</v>
      </c>
      <c r="I107" s="17">
        <f>I106*POWER(I$116/I$106, 1/($A$116-$A$106))</f>
        <v>24711.238547996025</v>
      </c>
      <c r="J107" s="17"/>
      <c r="K107" s="17">
        <f>K106*POWER(K$116/K$106, 1/($A$116-$A$106))</f>
        <v>42181.777476105686</v>
      </c>
      <c r="L107" s="17">
        <f t="shared" ref="L107:L115" si="106">L106*POWER(L$116/L$106, 1/($A$116-$A$106))</f>
        <v>37034.652679969906</v>
      </c>
      <c r="M107" s="17">
        <f>M106*POWER(M$116/M$106, 1/($A$116-$A$106))</f>
        <v>183134.97010412958</v>
      </c>
      <c r="N107" s="17">
        <f>N106*POWER(N$116/N$106, 1/($A$116-$A$106))</f>
        <v>136612.96355140407</v>
      </c>
      <c r="O107" s="17"/>
      <c r="P107" s="17">
        <f t="shared" ref="P107:P115" si="107">P106*POWER(P$116/P$106, 1/($A$116-$A$106))</f>
        <v>25940.098895783325</v>
      </c>
      <c r="Q107" s="17">
        <f t="shared" ref="Q107:Q115" si="108">Q106*POWER(Q$116/Q$106, 1/($A$116-$A$106))</f>
        <v>203701.72415471831</v>
      </c>
      <c r="R107" s="17">
        <f t="shared" ref="R107:R115" si="109">R106*POWER(R$116/R$106, 1/($A$116-$A$106))</f>
        <v>39545.203397342892</v>
      </c>
      <c r="S107" s="17">
        <f t="shared" ref="S107:S115" si="110">S106*POWER(S$116/S$106, 1/($A$116-$A$106))</f>
        <v>110884.00915481422</v>
      </c>
      <c r="T107" s="17">
        <f t="shared" ref="T107:T115" si="111">T106*POWER(T$116/T$106, 1/($A$116-$A$106))</f>
        <v>21760.209216754211</v>
      </c>
      <c r="U107" s="17">
        <f t="shared" ref="U107:U115" si="112">U106*POWER(U$116/U$106, 1/($A$116-$A$106))</f>
        <v>27124.618574048378</v>
      </c>
      <c r="V107" s="17">
        <f t="shared" ref="V107:V115" si="113">V106*POWER(V$116/V$106, 1/($A$116-$A$106))</f>
        <v>163990.21293912714</v>
      </c>
      <c r="W107" s="17">
        <f t="shared" ref="W107:W115" si="114">W106*POWER(W$116/W$106, 1/($A$116-$A$106))</f>
        <v>17429.182309465195</v>
      </c>
      <c r="X107" s="17">
        <f t="shared" ref="X107:X115" si="115">X106*POWER(X$116/X$106, 1/($A$116-$A$106))</f>
        <v>96089.056115086278</v>
      </c>
      <c r="Y107" s="17">
        <f t="shared" ref="Y107:Y115" si="116">Y106*POWER(Y$116/Y$106, 1/($A$116-$A$106))</f>
        <v>69357.74820911992</v>
      </c>
      <c r="Z107" s="17">
        <f t="shared" ref="Z107:Z115" si="117">Z106*POWER(Z$116/Z$106, 1/($A$116-$A$106))</f>
        <v>13116.439511816208</v>
      </c>
      <c r="AA107" s="17">
        <f t="shared" ref="AA107:AA115" si="118">AA106*POWER(AA$116/AA$106, 1/($A$116-$A$106))</f>
        <v>18814.898754980193</v>
      </c>
      <c r="AD107" s="17">
        <f>AD106*POWER(AD$116/AD$106, 1/($A$116-$A$106))</f>
        <v>731388.37867965933</v>
      </c>
      <c r="AM107" s="17"/>
    </row>
    <row r="108" spans="1:39">
      <c r="A108">
        <v>1902</v>
      </c>
      <c r="B108" s="17">
        <f t="shared" si="101"/>
        <v>1740869.4721102784</v>
      </c>
      <c r="C108" s="17">
        <f>C107*POWER(C$112/C$106, 1/($A$112-$A$106))</f>
        <v>1022075.7211454549</v>
      </c>
      <c r="D108" s="17">
        <f t="shared" si="102"/>
        <v>60494.569807948959</v>
      </c>
      <c r="E108" s="17"/>
      <c r="F108" s="17">
        <f t="shared" si="103"/>
        <v>12288.359691889393</v>
      </c>
      <c r="G108" s="17">
        <f t="shared" si="104"/>
        <v>33668.886424692777</v>
      </c>
      <c r="H108" s="17">
        <f t="shared" si="105"/>
        <v>140717.49801026759</v>
      </c>
      <c r="I108" s="17">
        <f t="shared" ref="I108:I115" si="119">I107*POWER(I$116/I$106, 1/($A$116-$A$106))</f>
        <v>25145.993682093755</v>
      </c>
      <c r="J108" s="17"/>
      <c r="K108" s="17">
        <f t="shared" ref="K108:K115" si="120">K107*POWER(K$116/K$106, 1/($A$116-$A$106))</f>
        <v>43283.602973720372</v>
      </c>
      <c r="L108" s="17">
        <f t="shared" si="106"/>
        <v>37528.812190494486</v>
      </c>
      <c r="M108" s="17">
        <f t="shared" ref="M108:M115" si="121">M107*POWER(M$116/M$106, 1/($A$116-$A$106))</f>
        <v>187786.1425598152</v>
      </c>
      <c r="N108" s="17">
        <f t="shared" ref="N108:N115" si="122">N107*POWER(N$116/N$106, 1/($A$116-$A$106))</f>
        <v>139128.40632979176</v>
      </c>
      <c r="O108" s="17"/>
      <c r="P108" s="17">
        <f t="shared" si="107"/>
        <v>26458.348958910792</v>
      </c>
      <c r="Q108" s="17">
        <f t="shared" si="108"/>
        <v>205836.59040723921</v>
      </c>
      <c r="R108" s="17">
        <f t="shared" si="109"/>
        <v>40039.509223371482</v>
      </c>
      <c r="S108" s="17">
        <f t="shared" si="110"/>
        <v>112443.65121947693</v>
      </c>
      <c r="T108" s="17">
        <f t="shared" si="111"/>
        <v>21813.548862436764</v>
      </c>
      <c r="U108" s="17">
        <f t="shared" si="112"/>
        <v>27506.540032436453</v>
      </c>
      <c r="V108" s="17">
        <f t="shared" si="113"/>
        <v>168209.24798326381</v>
      </c>
      <c r="W108" s="17">
        <f t="shared" si="114"/>
        <v>17497.632393098011</v>
      </c>
      <c r="X108" s="17">
        <f t="shared" si="115"/>
        <v>101103.84793631615</v>
      </c>
      <c r="Y108" s="17">
        <f t="shared" si="116"/>
        <v>71138.050288954444</v>
      </c>
      <c r="Z108" s="17">
        <f t="shared" si="117"/>
        <v>13217.654077069255</v>
      </c>
      <c r="AA108" s="17">
        <f t="shared" si="118"/>
        <v>19086.667124610733</v>
      </c>
      <c r="AD108" s="17">
        <f t="shared" ref="AD108:AD115" si="123">AD107*POWER(AD$116/AD$106, 1/($A$116-$A$106))</f>
        <v>746611.13626647752</v>
      </c>
      <c r="AM108" s="17"/>
    </row>
    <row r="109" spans="1:39">
      <c r="A109">
        <v>1903</v>
      </c>
      <c r="B109" s="17">
        <f t="shared" si="101"/>
        <v>1774792.0850781577</v>
      </c>
      <c r="C109" s="17">
        <f>C108*POWER(C$112/C$106, 1/($A$112-$A$106))</f>
        <v>1042158.3481026288</v>
      </c>
      <c r="D109" s="17">
        <f t="shared" si="102"/>
        <v>61364.777713058516</v>
      </c>
      <c r="E109" s="17"/>
      <c r="F109" s="17">
        <f t="shared" si="103"/>
        <v>12034.151083062803</v>
      </c>
      <c r="G109" s="17">
        <f t="shared" si="104"/>
        <v>33973.925590358427</v>
      </c>
      <c r="H109" s="17">
        <f t="shared" si="105"/>
        <v>142055.07959506297</v>
      </c>
      <c r="I109" s="17">
        <f t="shared" si="119"/>
        <v>25588.397644729852</v>
      </c>
      <c r="J109" s="17"/>
      <c r="K109" s="17">
        <f t="shared" si="120"/>
        <v>44414.209132080839</v>
      </c>
      <c r="L109" s="17">
        <f t="shared" si="106"/>
        <v>38029.565353292579</v>
      </c>
      <c r="M109" s="17">
        <f t="shared" si="121"/>
        <v>192555.44322007161</v>
      </c>
      <c r="N109" s="17">
        <f t="shared" si="122"/>
        <v>141690.16574026804</v>
      </c>
      <c r="O109" s="17"/>
      <c r="P109" s="17">
        <f t="shared" si="107"/>
        <v>26986.952996747867</v>
      </c>
      <c r="Q109" s="17">
        <f t="shared" si="108"/>
        <v>207993.83081459394</v>
      </c>
      <c r="R109" s="17">
        <f t="shared" si="109"/>
        <v>40539.993757022094</v>
      </c>
      <c r="S109" s="17">
        <f t="shared" si="110"/>
        <v>114025.2304722735</v>
      </c>
      <c r="T109" s="17">
        <f t="shared" si="111"/>
        <v>21867.019256761174</v>
      </c>
      <c r="U109" s="17">
        <f t="shared" si="112"/>
        <v>27893.839041110776</v>
      </c>
      <c r="V109" s="17">
        <f t="shared" si="113"/>
        <v>172536.82765567204</v>
      </c>
      <c r="W109" s="17">
        <f t="shared" si="114"/>
        <v>17566.351302534935</v>
      </c>
      <c r="X109" s="17">
        <f t="shared" si="115"/>
        <v>106380.35673164298</v>
      </c>
      <c r="Y109" s="17">
        <f t="shared" si="116"/>
        <v>72964.049865857451</v>
      </c>
      <c r="Z109" s="17">
        <f t="shared" si="117"/>
        <v>13319.649676551151</v>
      </c>
      <c r="AA109" s="17">
        <f t="shared" si="118"/>
        <v>19362.361002833873</v>
      </c>
      <c r="AD109" s="17">
        <f t="shared" si="123"/>
        <v>762150.73283420131</v>
      </c>
      <c r="AM109" s="17"/>
    </row>
    <row r="110" spans="1:39">
      <c r="A110">
        <v>1904</v>
      </c>
      <c r="B110" s="17">
        <f t="shared" si="101"/>
        <v>1809375.7146753732</v>
      </c>
      <c r="C110" s="17">
        <f>C109*POWER(C$112/C$106, 1/($A$112-$A$106))</f>
        <v>1062635.5758679004</v>
      </c>
      <c r="D110" s="17">
        <f t="shared" si="102"/>
        <v>62247.503465646274</v>
      </c>
      <c r="E110" s="17"/>
      <c r="F110" s="17">
        <f t="shared" si="103"/>
        <v>11785.201273491919</v>
      </c>
      <c r="G110" s="17">
        <f t="shared" si="104"/>
        <v>34281.728402300236</v>
      </c>
      <c r="H110" s="17">
        <f t="shared" si="105"/>
        <v>143405.37547993675</v>
      </c>
      <c r="I110" s="17">
        <f t="shared" si="119"/>
        <v>26038.585004937366</v>
      </c>
      <c r="J110" s="17"/>
      <c r="K110" s="17">
        <f t="shared" si="120"/>
        <v>45574.347727611537</v>
      </c>
      <c r="L110" s="17">
        <f t="shared" si="106"/>
        <v>38537.000148559593</v>
      </c>
      <c r="M110" s="17">
        <f t="shared" si="121"/>
        <v>197445.87224729834</v>
      </c>
      <c r="N110" s="17">
        <f t="shared" si="122"/>
        <v>144299.09460700623</v>
      </c>
      <c r="O110" s="17"/>
      <c r="P110" s="17">
        <f t="shared" si="107"/>
        <v>27526.117868492285</v>
      </c>
      <c r="Q110" s="17">
        <f t="shared" si="108"/>
        <v>210173.6798658536</v>
      </c>
      <c r="R110" s="17">
        <f t="shared" si="109"/>
        <v>41046.7342307</v>
      </c>
      <c r="S110" s="17">
        <f t="shared" si="110"/>
        <v>115629.05547132384</v>
      </c>
      <c r="T110" s="17">
        <f t="shared" si="111"/>
        <v>21920.620720224641</v>
      </c>
      <c r="U110" s="17">
        <f t="shared" si="112"/>
        <v>28286.591317333226</v>
      </c>
      <c r="V110" s="17">
        <f t="shared" si="113"/>
        <v>176975.74452294665</v>
      </c>
      <c r="W110" s="17">
        <f t="shared" si="114"/>
        <v>17635.340093542585</v>
      </c>
      <c r="X110" s="17">
        <f t="shared" si="115"/>
        <v>111932.24124842306</v>
      </c>
      <c r="Y110" s="17">
        <f t="shared" si="116"/>
        <v>74836.919921235851</v>
      </c>
      <c r="Z110" s="17">
        <f t="shared" si="117"/>
        <v>13422.4323372054</v>
      </c>
      <c r="AA110" s="17">
        <f t="shared" si="118"/>
        <v>19642.037090941722</v>
      </c>
      <c r="AD110" s="17">
        <f t="shared" si="123"/>
        <v>778013.76291337144</v>
      </c>
      <c r="AM110" s="17"/>
    </row>
    <row r="111" spans="1:39">
      <c r="A111">
        <v>1905</v>
      </c>
      <c r="B111" s="17">
        <f t="shared" si="101"/>
        <v>1844633.2414835203</v>
      </c>
      <c r="C111" s="17">
        <f>C110*POWER(C$112/C$106, 1/($A$112-$A$106))</f>
        <v>1083515.1578989266</v>
      </c>
      <c r="D111" s="17">
        <f t="shared" si="102"/>
        <v>63142.927133607001</v>
      </c>
      <c r="E111" s="17"/>
      <c r="F111" s="17">
        <f t="shared" si="103"/>
        <v>11541.401474691018</v>
      </c>
      <c r="G111" s="17">
        <f t="shared" si="104"/>
        <v>34592.319899075861</v>
      </c>
      <c r="H111" s="17">
        <f t="shared" si="105"/>
        <v>144768.50651989193</v>
      </c>
      <c r="I111" s="17">
        <f t="shared" si="119"/>
        <v>26496.692699278516</v>
      </c>
      <c r="J111" s="17"/>
      <c r="K111" s="17">
        <f t="shared" si="120"/>
        <v>46764.790173804919</v>
      </c>
      <c r="L111" s="17">
        <f t="shared" si="106"/>
        <v>39051.205730425288</v>
      </c>
      <c r="M111" s="17">
        <f t="shared" si="121"/>
        <v>202460.50600055302</v>
      </c>
      <c r="N111" s="17">
        <f t="shared" si="122"/>
        <v>146956.06145715804</v>
      </c>
      <c r="O111" s="17"/>
      <c r="P111" s="17">
        <f t="shared" si="107"/>
        <v>28076.054566124501</v>
      </c>
      <c r="Q111" s="17">
        <f t="shared" si="108"/>
        <v>212376.37450761787</v>
      </c>
      <c r="R111" s="17">
        <f t="shared" si="109"/>
        <v>41559.808842197519</v>
      </c>
      <c r="S111" s="17">
        <f t="shared" si="110"/>
        <v>117255.43911478056</v>
      </c>
      <c r="T111" s="17">
        <f t="shared" si="111"/>
        <v>21974.353574109988</v>
      </c>
      <c r="U111" s="17">
        <f t="shared" si="112"/>
        <v>28684.873644483789</v>
      </c>
      <c r="V111" s="17">
        <f t="shared" si="113"/>
        <v>181528.86299704516</v>
      </c>
      <c r="W111" s="17">
        <f t="shared" si="114"/>
        <v>17704.599826033911</v>
      </c>
      <c r="X111" s="17">
        <f t="shared" si="115"/>
        <v>117773.8730703886</v>
      </c>
      <c r="Y111" s="17">
        <f t="shared" si="116"/>
        <v>76757.863545046668</v>
      </c>
      <c r="Z111" s="17">
        <f t="shared" si="117"/>
        <v>13526.008132483135</v>
      </c>
      <c r="AA111" s="17">
        <f t="shared" si="118"/>
        <v>19925.752909237839</v>
      </c>
      <c r="AD111" s="17">
        <f t="shared" si="123"/>
        <v>794206.95828984038</v>
      </c>
      <c r="AM111" s="17"/>
    </row>
    <row r="112" spans="1:39">
      <c r="A112">
        <v>1906</v>
      </c>
      <c r="B112" s="17">
        <f t="shared" si="101"/>
        <v>1880577.7970754323</v>
      </c>
      <c r="C112" s="21">
        <f>58650+158040+85695+155960+65360+124740+67520+77610+54540+109500+147190</f>
        <v>1104805</v>
      </c>
      <c r="D112" s="17">
        <f t="shared" si="102"/>
        <v>64051.231375092844</v>
      </c>
      <c r="E112" s="17"/>
      <c r="F112" s="17">
        <f t="shared" si="103"/>
        <v>11302.645148675691</v>
      </c>
      <c r="G112" s="17">
        <f t="shared" si="104"/>
        <v>34905.725346091611</v>
      </c>
      <c r="H112" s="17">
        <f t="shared" si="105"/>
        <v>146144.59471871145</v>
      </c>
      <c r="I112" s="17">
        <f t="shared" si="119"/>
        <v>26962.860073497617</v>
      </c>
      <c r="J112" s="17"/>
      <c r="K112" s="17">
        <f t="shared" si="120"/>
        <v>47986.328034159116</v>
      </c>
      <c r="L112" s="17">
        <f t="shared" si="106"/>
        <v>39572.272442617752</v>
      </c>
      <c r="M112" s="17">
        <f t="shared" si="121"/>
        <v>207602.49897075698</v>
      </c>
      <c r="N112" s="17">
        <f t="shared" si="122"/>
        <v>149661.95080999102</v>
      </c>
      <c r="O112" s="17"/>
      <c r="P112" s="17">
        <f t="shared" si="107"/>
        <v>28636.978296975405</v>
      </c>
      <c r="Q112" s="17">
        <f t="shared" si="108"/>
        <v>214602.1541697708</v>
      </c>
      <c r="R112" s="17">
        <f t="shared" si="109"/>
        <v>42079.296766761159</v>
      </c>
      <c r="S112" s="17">
        <f t="shared" si="110"/>
        <v>118904.69870187377</v>
      </c>
      <c r="T112" s="17">
        <f t="shared" si="111"/>
        <v>22028.218140487581</v>
      </c>
      <c r="U112" s="17">
        <f t="shared" si="112"/>
        <v>29088.763887071771</v>
      </c>
      <c r="V112" s="17">
        <f t="shared" si="113"/>
        <v>186199.12118367918</v>
      </c>
      <c r="W112" s="17">
        <f t="shared" si="114"/>
        <v>17774.131564084491</v>
      </c>
      <c r="X112" s="17">
        <f t="shared" si="115"/>
        <v>123920.37381986596</v>
      </c>
      <c r="Y112" s="17">
        <f t="shared" si="116"/>
        <v>78728.114708635228</v>
      </c>
      <c r="Z112" s="17">
        <f t="shared" si="117"/>
        <v>13630.383182701995</v>
      </c>
      <c r="AA112" s="17">
        <f t="shared" si="118"/>
        <v>20213.566808867312</v>
      </c>
      <c r="AD112" s="17">
        <f t="shared" si="123"/>
        <v>810737.19086153642</v>
      </c>
      <c r="AM112" s="17"/>
    </row>
    <row r="113" spans="1:39">
      <c r="A113">
        <v>1907</v>
      </c>
      <c r="B113" s="17">
        <f t="shared" si="101"/>
        <v>1917222.7689060003</v>
      </c>
      <c r="C113" s="17">
        <f t="shared" ref="C113:C120" si="124">C112*POWER(C$112/C$106, 1/($A$112-$A$106))</f>
        <v>1126513.1633154878</v>
      </c>
      <c r="D113" s="17">
        <f t="shared" si="102"/>
        <v>64972.601475773903</v>
      </c>
      <c r="E113" s="17"/>
      <c r="F113" s="17">
        <f t="shared" si="103"/>
        <v>11068.827961406843</v>
      </c>
      <c r="G113" s="17">
        <f t="shared" si="104"/>
        <v>35221.970237657646</v>
      </c>
      <c r="H113" s="17">
        <f t="shared" si="105"/>
        <v>147533.76323987765</v>
      </c>
      <c r="I113" s="17">
        <f t="shared" si="119"/>
        <v>27437.228924906824</v>
      </c>
      <c r="J113" s="17"/>
      <c r="K113" s="17">
        <f t="shared" si="120"/>
        <v>49239.773548513964</v>
      </c>
      <c r="L113" s="17">
        <f t="shared" si="106"/>
        <v>40100.291834336407</v>
      </c>
      <c r="M113" s="17">
        <f t="shared" si="121"/>
        <v>212875.08576505003</v>
      </c>
      <c r="N113" s="17">
        <f t="shared" si="122"/>
        <v>152417.66347135021</v>
      </c>
      <c r="O113" s="17"/>
      <c r="P113" s="17">
        <f t="shared" si="107"/>
        <v>29209.108567943644</v>
      </c>
      <c r="Q113" s="17">
        <f t="shared" si="108"/>
        <v>216851.26079150639</v>
      </c>
      <c r="R113" s="17">
        <f t="shared" si="109"/>
        <v>42605.278169309553</v>
      </c>
      <c r="S113" s="17">
        <f t="shared" si="110"/>
        <v>120577.15599481462</v>
      </c>
      <c r="T113" s="17">
        <f t="shared" si="111"/>
        <v>22082.214742217264</v>
      </c>
      <c r="U113" s="17">
        <f t="shared" si="112"/>
        <v>29498.341005958377</v>
      </c>
      <c r="V113" s="17">
        <f t="shared" si="113"/>
        <v>190989.53277826009</v>
      </c>
      <c r="W113" s="17">
        <f t="shared" si="114"/>
        <v>17843.936375948873</v>
      </c>
      <c r="X113" s="17">
        <f t="shared" si="115"/>
        <v>130387.65430154034</v>
      </c>
      <c r="Y113" s="17">
        <f t="shared" si="116"/>
        <v>80748.939057410782</v>
      </c>
      <c r="Z113" s="17">
        <f t="shared" si="117"/>
        <v>13735.563655407776</v>
      </c>
      <c r="AA113" s="17">
        <f t="shared" si="118"/>
        <v>20505.537983817685</v>
      </c>
      <c r="AD113" s="17">
        <f t="shared" si="123"/>
        <v>827611.47555468802</v>
      </c>
      <c r="AM113" s="17"/>
    </row>
    <row r="114" spans="1:39">
      <c r="A114">
        <v>1908</v>
      </c>
      <c r="B114" s="17">
        <f t="shared" si="101"/>
        <v>1954581.8052982958</v>
      </c>
      <c r="C114" s="17">
        <f t="shared" si="124"/>
        <v>1148647.8673820873</v>
      </c>
      <c r="D114" s="17">
        <f t="shared" si="102"/>
        <v>65907.225386634775</v>
      </c>
      <c r="E114" s="17"/>
      <c r="F114" s="17">
        <f t="shared" si="103"/>
        <v>10839.84773719781</v>
      </c>
      <c r="G114" s="17">
        <f t="shared" si="104"/>
        <v>35541.080299061861</v>
      </c>
      <c r="H114" s="17">
        <f t="shared" si="105"/>
        <v>148936.1364175959</v>
      </c>
      <c r="I114" s="17">
        <f t="shared" si="119"/>
        <v>27919.943545517584</v>
      </c>
      <c r="J114" s="17"/>
      <c r="K114" s="17">
        <f t="shared" si="120"/>
        <v>50525.96017313542</v>
      </c>
      <c r="L114" s="17">
        <f t="shared" si="106"/>
        <v>40635.356676336829</v>
      </c>
      <c r="M114" s="17">
        <f t="shared" si="121"/>
        <v>218281.58314154309</v>
      </c>
      <c r="N114" s="17">
        <f t="shared" si="122"/>
        <v>155224.11683354134</v>
      </c>
      <c r="O114" s="17"/>
      <c r="P114" s="17">
        <f t="shared" si="107"/>
        <v>29792.669271395491</v>
      </c>
      <c r="Q114" s="17">
        <f t="shared" si="108"/>
        <v>219123.93884762717</v>
      </c>
      <c r="R114" s="17">
        <f t="shared" si="109"/>
        <v>43137.834216804134</v>
      </c>
      <c r="S114" s="17">
        <f t="shared" si="110"/>
        <v>122273.13728156939</v>
      </c>
      <c r="T114" s="17">
        <f t="shared" si="111"/>
        <v>22136.343702950282</v>
      </c>
      <c r="U114" s="17">
        <f t="shared" si="112"/>
        <v>29913.685073793611</v>
      </c>
      <c r="V114" s="17">
        <f t="shared" si="113"/>
        <v>195903.18901062242</v>
      </c>
      <c r="W114" s="17">
        <f t="shared" si="114"/>
        <v>17914.01533407699</v>
      </c>
      <c r="X114" s="17">
        <f t="shared" si="115"/>
        <v>137192.45568909455</v>
      </c>
      <c r="Y114" s="17">
        <f t="shared" si="116"/>
        <v>82821.634723868949</v>
      </c>
      <c r="Z114" s="17">
        <f t="shared" si="117"/>
        <v>13841.555765738876</v>
      </c>
      <c r="AA114" s="17">
        <f t="shared" si="118"/>
        <v>20801.726483093247</v>
      </c>
      <c r="AD114" s="17">
        <f t="shared" si="123"/>
        <v>844836.97330074396</v>
      </c>
      <c r="AM114" s="17"/>
    </row>
    <row r="115" spans="1:39">
      <c r="A115">
        <v>1909</v>
      </c>
      <c r="B115" s="17">
        <f t="shared" si="101"/>
        <v>1992668.8205268523</v>
      </c>
      <c r="C115" s="17">
        <f t="shared" si="124"/>
        <v>1171217.4932410554</v>
      </c>
      <c r="D115" s="17">
        <f t="shared" si="102"/>
        <v>66855.293762314846</v>
      </c>
      <c r="E115" s="17"/>
      <c r="F115" s="17">
        <f t="shared" si="103"/>
        <v>10615.604414064628</v>
      </c>
      <c r="G115" s="17">
        <f t="shared" si="104"/>
        <v>35863.081488662552</v>
      </c>
      <c r="H115" s="17">
        <f t="shared" si="105"/>
        <v>150351.83976792276</v>
      </c>
      <c r="I115" s="17">
        <f t="shared" si="119"/>
        <v>28411.150765930939</v>
      </c>
      <c r="J115" s="17"/>
      <c r="K115" s="17">
        <f t="shared" si="120"/>
        <v>51845.743134907476</v>
      </c>
      <c r="L115" s="17">
        <f t="shared" si="106"/>
        <v>41177.560977230161</v>
      </c>
      <c r="M115" s="17">
        <f t="shared" si="121"/>
        <v>223825.39209574839</v>
      </c>
      <c r="N115" s="17">
        <f t="shared" si="122"/>
        <v>158082.245180736</v>
      </c>
      <c r="O115" s="17"/>
      <c r="P115" s="17">
        <f t="shared" si="107"/>
        <v>30387.888772780905</v>
      </c>
      <c r="Q115" s="17">
        <f t="shared" si="108"/>
        <v>221420.43537511825</v>
      </c>
      <c r="R115" s="17">
        <f t="shared" si="109"/>
        <v>43677.047090774438</v>
      </c>
      <c r="S115" s="17">
        <f t="shared" si="110"/>
        <v>123992.97343951673</v>
      </c>
      <c r="T115" s="17">
        <f t="shared" si="111"/>
        <v>22190.605347131237</v>
      </c>
      <c r="U115" s="17">
        <f t="shared" si="112"/>
        <v>30334.877290670549</v>
      </c>
      <c r="V115" s="17">
        <f t="shared" si="113"/>
        <v>200943.26063977962</v>
      </c>
      <c r="W115" s="17">
        <f t="shared" si="114"/>
        <v>17984.369515130635</v>
      </c>
      <c r="X115" s="17">
        <f t="shared" si="115"/>
        <v>144352.39286133717</v>
      </c>
      <c r="Y115" s="17">
        <f t="shared" si="116"/>
        <v>84947.533161483021</v>
      </c>
      <c r="Z115" s="17">
        <f t="shared" si="117"/>
        <v>13948.365776793551</v>
      </c>
      <c r="AA115" s="17">
        <f t="shared" si="118"/>
        <v>21102.193223065169</v>
      </c>
      <c r="AD115" s="17">
        <f t="shared" si="123"/>
        <v>862420.99407525419</v>
      </c>
      <c r="AM115" s="17"/>
    </row>
    <row r="116" spans="1:39" s="18" customFormat="1" ht="14">
      <c r="A116" s="18">
        <v>1910</v>
      </c>
      <c r="B116" s="20">
        <v>2031498</v>
      </c>
      <c r="C116" s="17">
        <f t="shared" si="124"/>
        <v>1194230.5866115896</v>
      </c>
      <c r="D116" s="19">
        <v>67817</v>
      </c>
      <c r="E116" s="19"/>
      <c r="F116" s="19">
        <v>10396</v>
      </c>
      <c r="G116" s="19">
        <v>36188</v>
      </c>
      <c r="H116" s="19">
        <v>151781</v>
      </c>
      <c r="I116" s="19">
        <v>28911</v>
      </c>
      <c r="J116" s="19"/>
      <c r="K116" s="48">
        <v>53200</v>
      </c>
      <c r="L116" s="19">
        <v>41727</v>
      </c>
      <c r="M116" s="19">
        <v>229510</v>
      </c>
      <c r="N116" s="19">
        <v>160993</v>
      </c>
      <c r="O116" s="19"/>
      <c r="P116" s="19">
        <v>30995</v>
      </c>
      <c r="Q116" s="19">
        <v>223741</v>
      </c>
      <c r="R116" s="19">
        <f>26777+17446</f>
        <v>44223</v>
      </c>
      <c r="S116" s="19">
        <v>125737</v>
      </c>
      <c r="T116" s="19">
        <v>22245</v>
      </c>
      <c r="U116" s="19">
        <v>30762</v>
      </c>
      <c r="V116" s="19">
        <v>206113</v>
      </c>
      <c r="W116" s="19">
        <v>18055</v>
      </c>
      <c r="X116" s="19">
        <v>151886</v>
      </c>
      <c r="Y116" s="19">
        <v>87128</v>
      </c>
      <c r="Z116" s="19">
        <v>14056</v>
      </c>
      <c r="AA116" s="19">
        <v>21407</v>
      </c>
      <c r="AD116" s="18">
        <v>880371</v>
      </c>
      <c r="AM116" s="19">
        <v>65221</v>
      </c>
    </row>
    <row r="117" spans="1:39">
      <c r="A117">
        <v>1911</v>
      </c>
      <c r="C117" s="17">
        <f t="shared" si="124"/>
        <v>1217695.861126563</v>
      </c>
      <c r="AD117" s="17">
        <f>AD116*POWER(AD$116/AD$106, 1/($A$116-$A$106))</f>
        <v>898694.60850969248</v>
      </c>
    </row>
    <row r="118" spans="1:39">
      <c r="A118">
        <v>1912</v>
      </c>
      <c r="C118" s="17">
        <f t="shared" si="124"/>
        <v>1241622.2016318368</v>
      </c>
      <c r="AD118" s="17">
        <f>AD117*POWER(AD$116/AD$106, 1/($A$116-$A$106))</f>
        <v>917399.59558457672</v>
      </c>
    </row>
    <row r="119" spans="1:39">
      <c r="A119">
        <v>1913</v>
      </c>
      <c r="C119" s="17">
        <f t="shared" si="124"/>
        <v>1266018.6675504013</v>
      </c>
      <c r="AD119" s="17">
        <f>AD118*POWER(AD$116/AD$106, 1/($A$116-$A$106))</f>
        <v>936493.89905032236</v>
      </c>
    </row>
    <row r="120" spans="1:39">
      <c r="A120">
        <v>1914</v>
      </c>
      <c r="C120" s="17">
        <f t="shared" si="124"/>
        <v>1290894.4963126176</v>
      </c>
      <c r="AD120" s="17">
        <f>AD119*POWER(AD$116/AD$106, 1/($A$116-$A$106))</f>
        <v>955985.62194659398</v>
      </c>
    </row>
    <row r="121" spans="1:39">
      <c r="A121">
        <v>1915</v>
      </c>
      <c r="AD121" s="17">
        <f>AD120*POWER(AD$116/AD$106, 1/($A$116-$A$106))</f>
        <v>975883.03596573393</v>
      </c>
    </row>
    <row r="122" spans="1:39">
      <c r="A122">
        <v>1916</v>
      </c>
    </row>
    <row r="123" spans="1:39">
      <c r="A123">
        <v>1917</v>
      </c>
    </row>
    <row r="124" spans="1:39">
      <c r="A124">
        <v>1918</v>
      </c>
    </row>
    <row r="125" spans="1:39">
      <c r="A125">
        <v>1919</v>
      </c>
    </row>
    <row r="126" spans="1:39">
      <c r="A126">
        <v>1920</v>
      </c>
    </row>
    <row r="127" spans="1:39">
      <c r="A127">
        <v>1921</v>
      </c>
    </row>
    <row r="128" spans="1:39">
      <c r="A128">
        <v>1922</v>
      </c>
    </row>
    <row r="129" spans="1:1">
      <c r="A129">
        <v>1923</v>
      </c>
    </row>
    <row r="130" spans="1:1">
      <c r="A130">
        <v>1924</v>
      </c>
    </row>
  </sheetData>
  <phoneticPr fontId="1" type="noConversion"/>
  <pageMargins left="0.75" right="0.75" top="1" bottom="1" header="0.5" footer="0.5"/>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S87"/>
  <sheetViews>
    <sheetView workbookViewId="0">
      <pane xSplit="1" ySplit="2" topLeftCell="B3" activePane="bottomRight" state="frozen"/>
      <selection pane="topRight" activeCell="B1" sqref="B1"/>
      <selection pane="bottomLeft" activeCell="A3" sqref="A3"/>
      <selection pane="bottomRight" activeCell="F30" sqref="F30"/>
    </sheetView>
  </sheetViews>
  <sheetFormatPr baseColWidth="10" defaultColWidth="7.5703125" defaultRowHeight="13"/>
  <cols>
    <col min="6" max="7" width="7.5703125" style="42"/>
  </cols>
  <sheetData>
    <row r="1" spans="1:18">
      <c r="B1" s="58" t="s">
        <v>99</v>
      </c>
      <c r="C1" s="58"/>
      <c r="D1" s="58"/>
      <c r="E1" s="58"/>
      <c r="F1" s="58"/>
      <c r="G1" s="58"/>
      <c r="H1" s="58"/>
      <c r="I1" s="58"/>
      <c r="J1" s="58"/>
      <c r="K1" s="58"/>
      <c r="L1" s="58"/>
      <c r="M1" s="58"/>
      <c r="N1" s="58"/>
      <c r="O1" s="58"/>
      <c r="P1" s="58"/>
    </row>
    <row r="2" spans="1:18">
      <c r="B2" s="37" t="s">
        <v>173</v>
      </c>
      <c r="C2" s="37" t="s">
        <v>100</v>
      </c>
      <c r="D2" s="37" t="s">
        <v>175</v>
      </c>
      <c r="E2" s="37" t="s">
        <v>176</v>
      </c>
      <c r="F2" s="40" t="s">
        <v>177</v>
      </c>
      <c r="G2" s="40" t="s">
        <v>103</v>
      </c>
      <c r="H2" s="37" t="s">
        <v>102</v>
      </c>
      <c r="I2" s="37" t="s">
        <v>180</v>
      </c>
      <c r="J2" s="37" t="s">
        <v>181</v>
      </c>
      <c r="K2" s="37" t="s">
        <v>182</v>
      </c>
      <c r="L2" s="37" t="s">
        <v>183</v>
      </c>
      <c r="M2" s="37" t="s">
        <v>184</v>
      </c>
      <c r="N2" s="37" t="s">
        <v>185</v>
      </c>
      <c r="O2" s="37" t="s">
        <v>186</v>
      </c>
      <c r="P2" s="37" t="s">
        <v>187</v>
      </c>
      <c r="R2" s="37" t="s">
        <v>189</v>
      </c>
    </row>
    <row r="3" spans="1:18">
      <c r="A3">
        <v>1784</v>
      </c>
      <c r="B3" s="37"/>
      <c r="C3" s="37"/>
      <c r="D3" s="37"/>
      <c r="E3" s="37"/>
      <c r="F3" s="40"/>
      <c r="G3" s="40"/>
      <c r="H3" s="37"/>
      <c r="I3" s="37"/>
      <c r="J3" s="37"/>
      <c r="K3" s="37"/>
      <c r="L3" s="37"/>
      <c r="M3" s="37"/>
      <c r="N3" s="37"/>
      <c r="O3" s="37"/>
      <c r="P3" s="37"/>
    </row>
    <row r="4" spans="1:18">
      <c r="A4">
        <v>1820</v>
      </c>
    </row>
    <row r="5" spans="1:18">
      <c r="A5">
        <v>1821</v>
      </c>
      <c r="B5" s="37" t="e">
        <f>#REF!/'[2]P - interpolated population'!B6</f>
        <v>#REF!</v>
      </c>
      <c r="C5" s="37" t="e">
        <f>#REF!/'[2]P - interpolated population'!C6</f>
        <v>#REF!</v>
      </c>
      <c r="D5" s="37" t="e">
        <f>#REF!/'[2]P - interpolated population'!D6</f>
        <v>#REF!</v>
      </c>
      <c r="E5" s="37" t="e">
        <f>#REF!/'[2]P - interpolated population'!E6</f>
        <v>#REF!</v>
      </c>
      <c r="F5" s="40" t="e">
        <f>#REF!/'[2]P - interpolated population'!F6</f>
        <v>#REF!</v>
      </c>
      <c r="G5" s="40" t="e">
        <f>#REF!/'[2]P - interpolated population'!G6</f>
        <v>#REF!</v>
      </c>
      <c r="H5" s="37" t="e">
        <f>#REF!/'[2]P - interpolated population'!H6</f>
        <v>#REF!</v>
      </c>
      <c r="I5" s="37"/>
      <c r="J5" s="37"/>
      <c r="K5" s="37"/>
      <c r="L5" s="37"/>
      <c r="M5" s="37"/>
      <c r="N5" s="37"/>
      <c r="O5" s="37"/>
      <c r="P5" s="37"/>
      <c r="R5" s="37" t="e">
        <f>#REF!/'[2]P - interpolated population'!R6</f>
        <v>#REF!</v>
      </c>
    </row>
    <row r="6" spans="1:18">
      <c r="A6">
        <v>1822</v>
      </c>
      <c r="B6" s="37" t="e">
        <f>#REF!/'[2]P - interpolated population'!B7</f>
        <v>#REF!</v>
      </c>
      <c r="C6" s="37" t="e">
        <f>#REF!/'[2]P - interpolated population'!C7</f>
        <v>#REF!</v>
      </c>
      <c r="D6" s="37" t="e">
        <f>#REF!/'[2]P - interpolated population'!D7</f>
        <v>#REF!</v>
      </c>
      <c r="E6" s="37" t="e">
        <f>#REF!/'[2]P - interpolated population'!E7</f>
        <v>#REF!</v>
      </c>
      <c r="F6" s="37" t="e">
        <f>#REF!/'[2]P - interpolated population'!F7</f>
        <v>#REF!</v>
      </c>
      <c r="G6" s="37" t="e">
        <f>#REF!/'[2]P - interpolated population'!G7</f>
        <v>#REF!</v>
      </c>
      <c r="H6" s="37" t="e">
        <f>#REF!/'[2]P - interpolated population'!H7</f>
        <v>#REF!</v>
      </c>
      <c r="I6" s="37"/>
      <c r="J6" s="37"/>
      <c r="K6" s="37"/>
      <c r="L6" s="37"/>
      <c r="M6" s="37"/>
      <c r="N6" s="37"/>
      <c r="O6" s="37"/>
      <c r="P6" s="37"/>
      <c r="R6" s="37" t="e">
        <f>#REF!/'[2]P - interpolated population'!R7</f>
        <v>#REF!</v>
      </c>
    </row>
    <row r="7" spans="1:18">
      <c r="A7">
        <v>1823</v>
      </c>
      <c r="B7" s="37" t="e">
        <f>#REF!/'[2]P - interpolated population'!B8</f>
        <v>#REF!</v>
      </c>
      <c r="C7" s="37" t="e">
        <f>#REF!/'[2]P - interpolated population'!C8</f>
        <v>#REF!</v>
      </c>
      <c r="D7" s="37" t="e">
        <f>#REF!/'[2]P - interpolated population'!D8</f>
        <v>#REF!</v>
      </c>
      <c r="E7" s="37" t="e">
        <f>#REF!/'[2]P - interpolated population'!E8</f>
        <v>#REF!</v>
      </c>
      <c r="F7" s="40" t="e">
        <f>#REF!/'[2]P - interpolated population'!F8</f>
        <v>#REF!</v>
      </c>
      <c r="G7" s="40" t="e">
        <f>#REF!/'[2]P - interpolated population'!G8</f>
        <v>#REF!</v>
      </c>
      <c r="H7" s="37" t="e">
        <f>#REF!/'[2]P - interpolated population'!H8</f>
        <v>#REF!</v>
      </c>
      <c r="I7" s="37"/>
      <c r="J7" s="37"/>
      <c r="K7" s="37"/>
      <c r="L7" s="37"/>
      <c r="M7" s="37"/>
      <c r="N7" s="37"/>
      <c r="O7" s="37"/>
      <c r="P7" s="37"/>
      <c r="R7" s="37" t="e">
        <f>#REF!/'[2]P - interpolated population'!R8</f>
        <v>#REF!</v>
      </c>
    </row>
    <row r="8" spans="1:18">
      <c r="A8">
        <v>1824</v>
      </c>
      <c r="B8" s="37" t="e">
        <f>#REF!/'[2]P - interpolated population'!B9</f>
        <v>#REF!</v>
      </c>
      <c r="C8" s="37" t="e">
        <f>#REF!/'[2]P - interpolated population'!C9</f>
        <v>#REF!</v>
      </c>
      <c r="D8" s="37" t="e">
        <f>#REF!/'[2]P - interpolated population'!D9</f>
        <v>#REF!</v>
      </c>
      <c r="E8" s="37" t="e">
        <f>#REF!/'[2]P - interpolated population'!E9</f>
        <v>#REF!</v>
      </c>
      <c r="F8" s="40" t="e">
        <f>#REF!/'[2]P - interpolated population'!F9</f>
        <v>#REF!</v>
      </c>
      <c r="G8" s="40" t="e">
        <f>#REF!/'[2]P - interpolated population'!G9</f>
        <v>#REF!</v>
      </c>
      <c r="H8" s="37" t="e">
        <f>#REF!/'[2]P - interpolated population'!H9</f>
        <v>#REF!</v>
      </c>
      <c r="I8" s="37"/>
      <c r="J8" s="37"/>
      <c r="K8" s="37"/>
      <c r="L8" s="37"/>
      <c r="M8" s="37"/>
      <c r="N8" s="37"/>
      <c r="O8" s="37"/>
      <c r="P8" s="37"/>
      <c r="R8" s="37" t="e">
        <f>#REF!/'[2]P - interpolated population'!R9</f>
        <v>#REF!</v>
      </c>
    </row>
    <row r="9" spans="1:18">
      <c r="A9">
        <v>1825</v>
      </c>
      <c r="B9" s="37" t="e">
        <f>#REF!/'[2]P - interpolated population'!B10</f>
        <v>#REF!</v>
      </c>
      <c r="C9" s="37" t="e">
        <f>#REF!/'[2]P - interpolated population'!C10</f>
        <v>#REF!</v>
      </c>
      <c r="D9" s="37" t="e">
        <f>#REF!/'[2]P - interpolated population'!D10</f>
        <v>#REF!</v>
      </c>
      <c r="E9" s="37" t="e">
        <f>#REF!/'[2]P - interpolated population'!E10</f>
        <v>#REF!</v>
      </c>
      <c r="F9" s="40" t="e">
        <f>#REF!/'[2]P - interpolated population'!F10</f>
        <v>#REF!</v>
      </c>
      <c r="G9" s="40" t="e">
        <f>#REF!/'[2]P - interpolated population'!G10</f>
        <v>#REF!</v>
      </c>
      <c r="H9" s="37" t="e">
        <f>#REF!/'[2]P - interpolated population'!H10</f>
        <v>#REF!</v>
      </c>
      <c r="I9" s="37"/>
      <c r="J9" s="37"/>
      <c r="K9" s="37"/>
      <c r="L9" s="37"/>
      <c r="M9" s="37"/>
      <c r="N9" s="37"/>
      <c r="O9" s="37"/>
      <c r="P9" s="37"/>
      <c r="R9" s="37" t="e">
        <f>#REF!/'[2]P - interpolated population'!R10</f>
        <v>#REF!</v>
      </c>
    </row>
    <row r="10" spans="1:18">
      <c r="A10">
        <v>1826</v>
      </c>
      <c r="B10" s="37" t="e">
        <f>#REF!/'[2]P - interpolated population'!B11</f>
        <v>#REF!</v>
      </c>
      <c r="C10" s="37" t="e">
        <f>#REF!/'[2]P - interpolated population'!C11</f>
        <v>#REF!</v>
      </c>
      <c r="D10" s="37" t="e">
        <f>#REF!/'[2]P - interpolated population'!D11</f>
        <v>#REF!</v>
      </c>
      <c r="E10" s="37" t="e">
        <f>#REF!/'[2]P - interpolated population'!E11</f>
        <v>#REF!</v>
      </c>
      <c r="F10" s="40" t="e">
        <f>#REF!/'[2]P - interpolated population'!F11</f>
        <v>#REF!</v>
      </c>
      <c r="G10" s="40" t="e">
        <f>#REF!/'[2]P - interpolated population'!G11</f>
        <v>#REF!</v>
      </c>
      <c r="H10" s="37" t="e">
        <f>#REF!/'[2]P - interpolated population'!H11</f>
        <v>#REF!</v>
      </c>
      <c r="I10" s="37"/>
      <c r="J10" s="37"/>
      <c r="K10" s="37"/>
      <c r="L10" s="37"/>
      <c r="M10" s="37"/>
      <c r="N10" s="37"/>
      <c r="O10" s="37"/>
      <c r="P10" s="37"/>
      <c r="R10" s="37" t="e">
        <f>#REF!/'[2]P - interpolated population'!R11</f>
        <v>#REF!</v>
      </c>
    </row>
    <row r="11" spans="1:18">
      <c r="A11">
        <v>1827</v>
      </c>
      <c r="B11" s="37" t="e">
        <f>#REF!/'[2]P - interpolated population'!B12</f>
        <v>#REF!</v>
      </c>
      <c r="C11" s="37" t="e">
        <f>#REF!/'[2]P - interpolated population'!C12</f>
        <v>#REF!</v>
      </c>
      <c r="D11" s="37" t="e">
        <f>#REF!/'[2]P - interpolated population'!D12</f>
        <v>#REF!</v>
      </c>
      <c r="E11" s="37" t="e">
        <f>#REF!/'[2]P - interpolated population'!E12</f>
        <v>#REF!</v>
      </c>
      <c r="F11" s="40" t="e">
        <f>#REF!/'[2]P - interpolated population'!F12</f>
        <v>#REF!</v>
      </c>
      <c r="G11" s="40" t="e">
        <f>#REF!/'[2]P - interpolated population'!G12</f>
        <v>#REF!</v>
      </c>
      <c r="H11" s="37" t="e">
        <f>#REF!/'[2]P - interpolated population'!H12</f>
        <v>#REF!</v>
      </c>
      <c r="I11" s="37"/>
      <c r="J11" s="37"/>
      <c r="K11" s="37"/>
      <c r="L11" s="37"/>
      <c r="M11" s="37"/>
      <c r="N11" s="37"/>
      <c r="O11" s="37"/>
      <c r="P11" s="37"/>
      <c r="R11" s="37" t="e">
        <f>#REF!/'[2]P - interpolated population'!R12</f>
        <v>#REF!</v>
      </c>
    </row>
    <row r="12" spans="1:18">
      <c r="A12">
        <v>1828</v>
      </c>
      <c r="B12" s="37" t="e">
        <f>#REF!/'[2]P - interpolated population'!B13</f>
        <v>#REF!</v>
      </c>
      <c r="C12" s="37" t="e">
        <f>#REF!/'[2]P - interpolated population'!C13</f>
        <v>#REF!</v>
      </c>
      <c r="D12" s="37" t="e">
        <f>#REF!/'[2]P - interpolated population'!D13</f>
        <v>#REF!</v>
      </c>
      <c r="E12" s="37" t="e">
        <f>#REF!/'[2]P - interpolated population'!E13</f>
        <v>#REF!</v>
      </c>
      <c r="F12" s="40" t="e">
        <f>#REF!/'[2]P - interpolated population'!F13</f>
        <v>#REF!</v>
      </c>
      <c r="G12" s="40" t="e">
        <f>#REF!/'[2]P - interpolated population'!G13</f>
        <v>#REF!</v>
      </c>
      <c r="H12" s="37" t="e">
        <f>#REF!/'[2]P - interpolated population'!H13</f>
        <v>#REF!</v>
      </c>
      <c r="I12" s="37"/>
      <c r="J12" s="37"/>
      <c r="K12" s="37"/>
      <c r="L12" s="37"/>
      <c r="M12" s="37"/>
      <c r="N12" s="37"/>
      <c r="O12" s="37"/>
      <c r="P12" s="37"/>
      <c r="R12" s="37" t="e">
        <f>#REF!/'[2]P - interpolated population'!R13</f>
        <v>#REF!</v>
      </c>
    </row>
    <row r="13" spans="1:18">
      <c r="A13">
        <v>1829</v>
      </c>
      <c r="B13" s="37" t="e">
        <f>#REF!/'[2]P - interpolated population'!B14</f>
        <v>#REF!</v>
      </c>
      <c r="C13" s="37" t="e">
        <f>#REF!/'[2]P - interpolated population'!C14</f>
        <v>#REF!</v>
      </c>
      <c r="D13" s="37" t="e">
        <f>#REF!/'[2]P - interpolated population'!D14</f>
        <v>#REF!</v>
      </c>
      <c r="E13" s="37" t="e">
        <f>#REF!/'[2]P - interpolated population'!E14</f>
        <v>#REF!</v>
      </c>
      <c r="F13" s="40" t="e">
        <f>#REF!/'[2]P - interpolated population'!F14</f>
        <v>#REF!</v>
      </c>
      <c r="G13" s="40" t="e">
        <f>#REF!/'[2]P - interpolated population'!G14</f>
        <v>#REF!</v>
      </c>
      <c r="H13" s="37" t="e">
        <f>#REF!/'[2]P - interpolated population'!H14</f>
        <v>#REF!</v>
      </c>
      <c r="I13" s="37"/>
      <c r="J13" s="37"/>
      <c r="K13" s="37"/>
      <c r="L13" s="37"/>
      <c r="M13" s="37"/>
      <c r="N13" s="37"/>
      <c r="O13" s="37"/>
      <c r="P13" s="37"/>
      <c r="R13" s="37" t="e">
        <f>#REF!/'[2]P - interpolated population'!R14</f>
        <v>#REF!</v>
      </c>
    </row>
    <row r="14" spans="1:18">
      <c r="A14">
        <v>1830</v>
      </c>
      <c r="B14" s="37" t="e">
        <f>#REF!/'[2]P - interpolated population'!B15</f>
        <v>#REF!</v>
      </c>
      <c r="C14" s="37" t="e">
        <f>#REF!/'[2]P - interpolated population'!C15</f>
        <v>#REF!</v>
      </c>
      <c r="D14" s="37" t="e">
        <f>#REF!/'[2]P - interpolated population'!D15</f>
        <v>#REF!</v>
      </c>
      <c r="E14" s="37" t="e">
        <f>#REF!/'[2]P - interpolated population'!E15</f>
        <v>#REF!</v>
      </c>
      <c r="F14" s="40" t="e">
        <f>#REF!/'[2]P - interpolated population'!F15</f>
        <v>#REF!</v>
      </c>
      <c r="G14" s="40" t="e">
        <f>#REF!/'[2]P - interpolated population'!G15</f>
        <v>#REF!</v>
      </c>
      <c r="H14" s="37" t="e">
        <f>#REF!/'[2]P - interpolated population'!H15</f>
        <v>#REF!</v>
      </c>
      <c r="I14" s="37"/>
      <c r="J14" s="37"/>
      <c r="K14" s="37"/>
      <c r="L14" s="37"/>
      <c r="M14" s="37"/>
      <c r="N14" s="37"/>
      <c r="O14" s="37"/>
      <c r="P14" s="37"/>
      <c r="R14" s="37" t="e">
        <f>#REF!/'[2]P - interpolated population'!R15</f>
        <v>#REF!</v>
      </c>
    </row>
    <row r="15" spans="1:18">
      <c r="A15">
        <v>1831</v>
      </c>
      <c r="B15" s="37" t="e">
        <f>#REF!/'[2]P - interpolated population'!B16</f>
        <v>#REF!</v>
      </c>
      <c r="C15" s="37" t="e">
        <f>#REF!/'[2]P - interpolated population'!C16</f>
        <v>#REF!</v>
      </c>
      <c r="D15" s="37" t="e">
        <f>#REF!/'[2]P - interpolated population'!D16</f>
        <v>#REF!</v>
      </c>
      <c r="E15" s="37" t="e">
        <f>#REF!/'[2]P - interpolated population'!E16</f>
        <v>#REF!</v>
      </c>
      <c r="F15" s="40" t="e">
        <f>#REF!/'[2]P - interpolated population'!F16</f>
        <v>#REF!</v>
      </c>
      <c r="G15" s="40" t="e">
        <f>#REF!/'[2]P - interpolated population'!G16</f>
        <v>#REF!</v>
      </c>
      <c r="H15" s="37" t="e">
        <f>#REF!/'[2]P - interpolated population'!H16</f>
        <v>#REF!</v>
      </c>
      <c r="I15" s="37"/>
      <c r="J15" s="37"/>
      <c r="K15" s="37"/>
      <c r="L15" s="37"/>
      <c r="M15" s="37"/>
      <c r="N15" s="37"/>
      <c r="O15" s="37"/>
      <c r="P15" s="37"/>
      <c r="R15" s="37" t="e">
        <f>#REF!/'[2]P - interpolated population'!R16</f>
        <v>#REF!</v>
      </c>
    </row>
    <row r="16" spans="1:18">
      <c r="A16">
        <v>1832</v>
      </c>
      <c r="B16" s="37" t="e">
        <f>#REF!/'[2]P - interpolated population'!B17</f>
        <v>#REF!</v>
      </c>
      <c r="C16" s="37" t="e">
        <f>#REF!/'[2]P - interpolated population'!C17</f>
        <v>#REF!</v>
      </c>
      <c r="D16" s="37" t="e">
        <f>#REF!/'[2]P - interpolated population'!D17</f>
        <v>#REF!</v>
      </c>
      <c r="E16" s="37" t="e">
        <f>#REF!/'[2]P - interpolated population'!E17</f>
        <v>#REF!</v>
      </c>
      <c r="F16" s="40" t="e">
        <f>#REF!/'[2]P - interpolated population'!F17</f>
        <v>#REF!</v>
      </c>
      <c r="G16" s="40" t="e">
        <f>#REF!/'[2]P - interpolated population'!G17</f>
        <v>#REF!</v>
      </c>
      <c r="H16" s="37" t="e">
        <f>#REF!/'[2]P - interpolated population'!H17</f>
        <v>#REF!</v>
      </c>
      <c r="I16" s="37"/>
      <c r="J16" s="37"/>
      <c r="K16" s="37"/>
      <c r="L16" s="37"/>
      <c r="M16" s="37"/>
      <c r="N16" s="37"/>
      <c r="O16" s="37"/>
      <c r="P16" s="37"/>
      <c r="R16" s="37" t="e">
        <f>#REF!/'[2]P - interpolated population'!R17</f>
        <v>#REF!</v>
      </c>
    </row>
    <row r="17" spans="1:18">
      <c r="A17">
        <v>1833</v>
      </c>
      <c r="B17" s="37" t="e">
        <f>#REF!/'[2]P - interpolated population'!B18</f>
        <v>#REF!</v>
      </c>
      <c r="C17" s="37" t="e">
        <f>#REF!/'[2]P - interpolated population'!C18</f>
        <v>#REF!</v>
      </c>
      <c r="D17" s="37" t="e">
        <f>#REF!/'[2]P - interpolated population'!D18</f>
        <v>#REF!</v>
      </c>
      <c r="E17" s="37" t="e">
        <f>#REF!/'[2]P - interpolated population'!E18</f>
        <v>#REF!</v>
      </c>
      <c r="F17" s="40" t="e">
        <f>#REF!/'[2]P - interpolated population'!F18</f>
        <v>#REF!</v>
      </c>
      <c r="G17" s="40" t="e">
        <f>#REF!/'[2]P - interpolated population'!G18</f>
        <v>#REF!</v>
      </c>
      <c r="H17" s="37" t="e">
        <f>#REF!/'[2]P - interpolated population'!H18</f>
        <v>#REF!</v>
      </c>
      <c r="I17" s="37"/>
      <c r="J17" s="37"/>
      <c r="K17" s="37"/>
      <c r="L17" s="37"/>
      <c r="M17" s="37"/>
      <c r="N17" s="37"/>
      <c r="O17" s="37"/>
      <c r="P17" s="37"/>
      <c r="R17" s="37" t="e">
        <f>#REF!/'[2]P - interpolated population'!R18</f>
        <v>#REF!</v>
      </c>
    </row>
    <row r="18" spans="1:18">
      <c r="A18">
        <v>1834</v>
      </c>
      <c r="B18" s="37" t="e">
        <f>#REF!/'[2]P - interpolated population'!B19</f>
        <v>#REF!</v>
      </c>
      <c r="C18" s="37" t="e">
        <f>#REF!/'[2]P - interpolated population'!C19</f>
        <v>#REF!</v>
      </c>
      <c r="D18" s="37" t="e">
        <f>#REF!/'[2]P - interpolated population'!D19</f>
        <v>#REF!</v>
      </c>
      <c r="E18" s="37" t="e">
        <f>#REF!/'[2]P - interpolated population'!E19</f>
        <v>#REF!</v>
      </c>
      <c r="F18" s="40" t="e">
        <f>#REF!/'[2]P - interpolated population'!F19</f>
        <v>#REF!</v>
      </c>
      <c r="G18" s="40" t="e">
        <f>#REF!/'[2]P - interpolated population'!G19</f>
        <v>#REF!</v>
      </c>
      <c r="H18" s="37" t="e">
        <f>#REF!/'[2]P - interpolated population'!H19</f>
        <v>#REF!</v>
      </c>
      <c r="I18" s="37"/>
      <c r="J18" s="37"/>
      <c r="K18" s="37"/>
      <c r="L18" s="37"/>
      <c r="M18" s="37"/>
      <c r="N18" s="37"/>
      <c r="O18" s="37"/>
      <c r="P18" s="37"/>
      <c r="R18" s="37" t="e">
        <f>#REF!/'[2]P - interpolated population'!R19</f>
        <v>#REF!</v>
      </c>
    </row>
    <row r="19" spans="1:18">
      <c r="A19">
        <v>1835</v>
      </c>
      <c r="B19" s="37" t="e">
        <f>#REF!/'[2]P - interpolated population'!B20</f>
        <v>#REF!</v>
      </c>
      <c r="C19" s="37" t="e">
        <f>#REF!/'[2]P - interpolated population'!C20</f>
        <v>#REF!</v>
      </c>
      <c r="D19" s="37" t="e">
        <f>#REF!/'[2]P - interpolated population'!D20</f>
        <v>#REF!</v>
      </c>
      <c r="E19" s="37" t="e">
        <f>#REF!/'[2]P - interpolated population'!E20</f>
        <v>#REF!</v>
      </c>
      <c r="F19" s="40" t="e">
        <f>#REF!/'[2]P - interpolated population'!F20</f>
        <v>#REF!</v>
      </c>
      <c r="G19" s="40" t="e">
        <f>#REF!/'[2]P - interpolated population'!G20</f>
        <v>#REF!</v>
      </c>
      <c r="H19" s="37" t="e">
        <f>#REF!/'[2]P - interpolated population'!H20</f>
        <v>#REF!</v>
      </c>
      <c r="I19" s="37"/>
      <c r="J19" s="37"/>
      <c r="K19" s="37"/>
      <c r="L19" s="37"/>
      <c r="M19" s="37"/>
      <c r="N19" s="37"/>
      <c r="O19" s="37"/>
      <c r="P19" s="37"/>
      <c r="R19" s="37" t="e">
        <f>#REF!/'[2]P - interpolated population'!R20</f>
        <v>#REF!</v>
      </c>
    </row>
    <row r="20" spans="1:18">
      <c r="A20">
        <v>1836</v>
      </c>
      <c r="B20" s="37" t="e">
        <f>#REF!/'[2]P - interpolated population'!B21</f>
        <v>#REF!</v>
      </c>
      <c r="C20" s="37" t="e">
        <f>#REF!/'[2]P - interpolated population'!C21</f>
        <v>#REF!</v>
      </c>
      <c r="D20" s="37" t="e">
        <f>#REF!/'[2]P - interpolated population'!D21</f>
        <v>#REF!</v>
      </c>
      <c r="E20" s="37" t="e">
        <f>#REF!/'[2]P - interpolated population'!E21</f>
        <v>#REF!</v>
      </c>
      <c r="F20" s="40" t="e">
        <f>#REF!/'[2]P - interpolated population'!F21</f>
        <v>#REF!</v>
      </c>
      <c r="G20" s="40" t="e">
        <f>#REF!/'[2]P - interpolated population'!G21</f>
        <v>#REF!</v>
      </c>
      <c r="H20" s="37" t="e">
        <f>#REF!/'[2]P - interpolated population'!H21</f>
        <v>#REF!</v>
      </c>
      <c r="I20" s="37"/>
      <c r="J20" s="37"/>
      <c r="K20" s="37"/>
      <c r="L20" s="37"/>
      <c r="M20" s="37"/>
      <c r="N20" s="37"/>
      <c r="O20" s="37"/>
      <c r="P20" s="37"/>
      <c r="R20" s="37" t="e">
        <f>#REF!/'[2]P - interpolated population'!R21</f>
        <v>#REF!</v>
      </c>
    </row>
    <row r="21" spans="1:18">
      <c r="A21">
        <v>1837</v>
      </c>
      <c r="B21" s="37" t="e">
        <f>#REF!/'[2]P - interpolated population'!B22</f>
        <v>#REF!</v>
      </c>
      <c r="C21" s="37" t="e">
        <f>#REF!/'[2]P - interpolated population'!C22</f>
        <v>#REF!</v>
      </c>
      <c r="D21" s="37" t="e">
        <f>#REF!/'[2]P - interpolated population'!D22</f>
        <v>#REF!</v>
      </c>
      <c r="E21" s="37" t="e">
        <f>#REF!/'[2]P - interpolated population'!E22</f>
        <v>#REF!</v>
      </c>
      <c r="F21" s="40" t="e">
        <f>#REF!/'[2]P - interpolated population'!F22</f>
        <v>#REF!</v>
      </c>
      <c r="G21" s="40" t="e">
        <f>#REF!/'[2]P - interpolated population'!G22</f>
        <v>#REF!</v>
      </c>
      <c r="H21" s="37" t="e">
        <f>#REF!/'[2]P - interpolated population'!H22</f>
        <v>#REF!</v>
      </c>
      <c r="I21" s="37"/>
      <c r="J21" s="37"/>
      <c r="K21" s="37"/>
      <c r="L21" s="37"/>
      <c r="M21" s="37"/>
      <c r="N21" s="37"/>
      <c r="O21" s="37"/>
      <c r="P21" s="37"/>
      <c r="R21" s="37" t="e">
        <f>#REF!/'[2]P - interpolated population'!R22</f>
        <v>#REF!</v>
      </c>
    </row>
    <row r="22" spans="1:18">
      <c r="A22">
        <v>1838</v>
      </c>
      <c r="B22" s="37" t="e">
        <f>#REF!/'[2]P - interpolated population'!B23</f>
        <v>#REF!</v>
      </c>
      <c r="C22" s="37" t="e">
        <f>#REF!/'[2]P - interpolated population'!C23</f>
        <v>#REF!</v>
      </c>
      <c r="D22" s="37" t="e">
        <f>#REF!/'[2]P - interpolated population'!D23</f>
        <v>#REF!</v>
      </c>
      <c r="E22" s="37" t="e">
        <f>#REF!/'[2]P - interpolated population'!E23</f>
        <v>#REF!</v>
      </c>
      <c r="F22" s="40" t="e">
        <f>#REF!/'[2]P - interpolated population'!F23</f>
        <v>#REF!</v>
      </c>
      <c r="G22" s="40" t="e">
        <f>#REF!/'[2]P - interpolated population'!G23</f>
        <v>#REF!</v>
      </c>
      <c r="H22" s="37" t="e">
        <f>#REF!/'[2]P - interpolated population'!H23</f>
        <v>#REF!</v>
      </c>
      <c r="I22" s="37"/>
      <c r="J22" s="37"/>
      <c r="K22" s="37"/>
      <c r="L22" s="37"/>
      <c r="M22" s="37"/>
      <c r="N22" s="37"/>
      <c r="O22" s="37"/>
      <c r="P22" s="37"/>
      <c r="R22" s="37" t="e">
        <f>#REF!/'[2]P - interpolated population'!R23</f>
        <v>#REF!</v>
      </c>
    </row>
    <row r="23" spans="1:18">
      <c r="A23">
        <v>1839</v>
      </c>
      <c r="B23" s="37" t="e">
        <f>#REF!/'[2]P - interpolated population'!B24</f>
        <v>#REF!</v>
      </c>
      <c r="C23" s="37" t="e">
        <f>#REF!/'[2]P - interpolated population'!C24</f>
        <v>#REF!</v>
      </c>
      <c r="D23" s="37" t="e">
        <f>#REF!/'[2]P - interpolated population'!D24</f>
        <v>#REF!</v>
      </c>
      <c r="E23" s="37" t="e">
        <f>#REF!/'[2]P - interpolated population'!E24</f>
        <v>#REF!</v>
      </c>
      <c r="F23" s="40" t="e">
        <f>#REF!/'[2]P - interpolated population'!F24</f>
        <v>#REF!</v>
      </c>
      <c r="G23" s="40" t="e">
        <f>#REF!/'[2]P - interpolated population'!G24</f>
        <v>#REF!</v>
      </c>
      <c r="H23" s="37" t="e">
        <f>#REF!/'[2]P - interpolated population'!H24</f>
        <v>#REF!</v>
      </c>
      <c r="I23" s="37"/>
      <c r="J23" s="37"/>
      <c r="K23" s="37"/>
      <c r="L23" s="37"/>
      <c r="M23" s="37"/>
      <c r="N23" s="37"/>
      <c r="O23" s="37"/>
      <c r="P23" s="37"/>
      <c r="R23" s="37" t="e">
        <f>#REF!/'[2]P - interpolated population'!R24</f>
        <v>#REF!</v>
      </c>
    </row>
    <row r="24" spans="1:18">
      <c r="A24">
        <v>1840</v>
      </c>
      <c r="B24" s="37" t="e">
        <f>#REF!/'[2]P - interpolated population'!B25</f>
        <v>#REF!</v>
      </c>
      <c r="C24" s="37" t="e">
        <f>#REF!/'[2]P - interpolated population'!C25</f>
        <v>#REF!</v>
      </c>
      <c r="D24" s="37" t="e">
        <f>#REF!/'[2]P - interpolated population'!D25</f>
        <v>#REF!</v>
      </c>
      <c r="E24" s="37" t="e">
        <f>#REF!/'[2]P - interpolated population'!E25</f>
        <v>#REF!</v>
      </c>
      <c r="F24" s="40" t="e">
        <f>#REF!/'[2]P - interpolated population'!F25</f>
        <v>#REF!</v>
      </c>
      <c r="G24" s="40" t="e">
        <f>#REF!/'[2]P - interpolated population'!G25</f>
        <v>#REF!</v>
      </c>
      <c r="H24" s="37" t="e">
        <f>#REF!/'[2]P - interpolated population'!H25</f>
        <v>#REF!</v>
      </c>
      <c r="I24" s="37"/>
      <c r="J24" s="37"/>
      <c r="K24" s="37"/>
      <c r="L24" s="37"/>
      <c r="M24" s="37"/>
      <c r="N24" s="37"/>
      <c r="O24" s="37"/>
      <c r="P24" s="37"/>
      <c r="R24" s="37" t="e">
        <f>#REF!/'[2]P - interpolated population'!R25</f>
        <v>#REF!</v>
      </c>
    </row>
    <row r="25" spans="1:18">
      <c r="A25">
        <v>1841</v>
      </c>
      <c r="B25" s="37" t="e">
        <f>#REF!/'[2]P - interpolated population'!B26</f>
        <v>#REF!</v>
      </c>
      <c r="C25" s="37" t="e">
        <f>#REF!/'[2]P - interpolated population'!C26</f>
        <v>#REF!</v>
      </c>
      <c r="D25" s="37" t="e">
        <f>#REF!/'[2]P - interpolated population'!D26</f>
        <v>#REF!</v>
      </c>
      <c r="E25" s="37" t="e">
        <f>#REF!/'[2]P - interpolated population'!E26</f>
        <v>#REF!</v>
      </c>
      <c r="F25" s="40" t="e">
        <f>#REF!/'[2]P - interpolated population'!F26</f>
        <v>#REF!</v>
      </c>
      <c r="G25" s="40" t="e">
        <f>#REF!/'[2]P - interpolated population'!G26</f>
        <v>#REF!</v>
      </c>
      <c r="H25" s="37" t="e">
        <f>#REF!/'[2]P - interpolated population'!H26</f>
        <v>#REF!</v>
      </c>
      <c r="I25" s="37"/>
      <c r="J25" s="37"/>
      <c r="K25" s="37"/>
      <c r="L25" s="37"/>
      <c r="M25" s="37"/>
      <c r="N25" s="37"/>
      <c r="O25" s="37"/>
      <c r="P25" s="37"/>
      <c r="R25" s="37" t="e">
        <f>#REF!/'[2]P - interpolated population'!R26</f>
        <v>#REF!</v>
      </c>
    </row>
    <row r="26" spans="1:18">
      <c r="A26">
        <v>1842</v>
      </c>
      <c r="B26" s="37" t="e">
        <f>#REF!/'[2]P - interpolated population'!B27</f>
        <v>#REF!</v>
      </c>
      <c r="C26" s="37" t="e">
        <f>#REF!/'[2]P - interpolated population'!C27</f>
        <v>#REF!</v>
      </c>
      <c r="D26" s="37" t="e">
        <f>#REF!/'[2]P - interpolated population'!D27</f>
        <v>#REF!</v>
      </c>
      <c r="E26" s="37" t="e">
        <f>#REF!/'[2]P - interpolated population'!E27</f>
        <v>#REF!</v>
      </c>
      <c r="F26" s="40" t="e">
        <f>#REF!/'[2]P - interpolated population'!F27</f>
        <v>#REF!</v>
      </c>
      <c r="G26" s="40" t="e">
        <f>#REF!/'[2]P - interpolated population'!G27</f>
        <v>#REF!</v>
      </c>
      <c r="H26" s="37" t="e">
        <f>#REF!/'[2]P - interpolated population'!H27</f>
        <v>#REF!</v>
      </c>
      <c r="I26" s="37"/>
      <c r="J26" s="37"/>
      <c r="K26" s="37"/>
      <c r="L26" s="37"/>
      <c r="M26" s="37"/>
      <c r="N26" s="37"/>
      <c r="O26" s="37"/>
      <c r="P26" s="37"/>
      <c r="R26" s="37" t="e">
        <f>#REF!/'[2]P - interpolated population'!R27</f>
        <v>#REF!</v>
      </c>
    </row>
    <row r="27" spans="1:18">
      <c r="A27">
        <v>1843</v>
      </c>
      <c r="B27" s="37" t="e">
        <f>#REF!/'[2]P - interpolated population'!B28</f>
        <v>#REF!</v>
      </c>
      <c r="C27" s="37" t="e">
        <f>#REF!/'[2]P - interpolated population'!C28</f>
        <v>#REF!</v>
      </c>
      <c r="D27" s="37" t="e">
        <f>#REF!/'[2]P - interpolated population'!D28</f>
        <v>#REF!</v>
      </c>
      <c r="E27" s="37" t="e">
        <f>#REF!/'[2]P - interpolated population'!E28</f>
        <v>#REF!</v>
      </c>
      <c r="F27" s="40" t="e">
        <f>#REF!/'[2]P - interpolated population'!F28</f>
        <v>#REF!</v>
      </c>
      <c r="G27" s="40" t="e">
        <f>#REF!/'[2]P - interpolated population'!G28</f>
        <v>#REF!</v>
      </c>
      <c r="H27" s="37" t="e">
        <f>#REF!/'[2]P - interpolated population'!H28</f>
        <v>#REF!</v>
      </c>
      <c r="I27" s="37"/>
      <c r="J27" s="37"/>
      <c r="K27" s="37"/>
      <c r="L27" s="37"/>
      <c r="M27" s="37"/>
      <c r="N27" s="37"/>
      <c r="O27" s="37"/>
      <c r="P27" s="37"/>
      <c r="R27" s="37" t="e">
        <f>#REF!/'[2]P - interpolated population'!R28</f>
        <v>#REF!</v>
      </c>
    </row>
    <row r="28" spans="1:18">
      <c r="A28">
        <v>1844</v>
      </c>
      <c r="B28" s="37" t="e">
        <f>#REF!/'[2]P - interpolated population'!B29</f>
        <v>#REF!</v>
      </c>
      <c r="C28" s="37" t="e">
        <f>#REF!/'[2]P - interpolated population'!C29</f>
        <v>#REF!</v>
      </c>
      <c r="D28" s="37" t="e">
        <f>#REF!/'[2]P - interpolated population'!D29</f>
        <v>#REF!</v>
      </c>
      <c r="E28" s="37" t="e">
        <f>#REF!/'[2]P - interpolated population'!E29</f>
        <v>#REF!</v>
      </c>
      <c r="F28" s="40" t="e">
        <f>#REF!/'[2]P - interpolated population'!F29</f>
        <v>#REF!</v>
      </c>
      <c r="G28" s="40" t="e">
        <f>#REF!/'[2]P - interpolated population'!G29</f>
        <v>#REF!</v>
      </c>
      <c r="H28" s="37" t="e">
        <f>#REF!/'[2]P - interpolated population'!H29</f>
        <v>#REF!</v>
      </c>
      <c r="I28" s="37"/>
      <c r="J28" s="37"/>
      <c r="K28" s="37"/>
      <c r="L28" s="37"/>
      <c r="M28" s="37"/>
      <c r="N28" s="37"/>
      <c r="O28" s="37"/>
      <c r="P28" s="37"/>
      <c r="R28" s="37" t="e">
        <f>#REF!/'[2]P - interpolated population'!R29</f>
        <v>#REF!</v>
      </c>
    </row>
    <row r="29" spans="1:18">
      <c r="A29">
        <v>1845</v>
      </c>
      <c r="B29" s="37" t="e">
        <f>#REF!/'[2]P - interpolated population'!B30</f>
        <v>#REF!</v>
      </c>
      <c r="C29" s="37" t="e">
        <f>#REF!/'[2]P - interpolated population'!C30</f>
        <v>#REF!</v>
      </c>
      <c r="D29" s="37" t="e">
        <f>#REF!/'[2]P - interpolated population'!D30</f>
        <v>#REF!</v>
      </c>
      <c r="E29" s="37" t="e">
        <f>#REF!/'[2]P - interpolated population'!E30</f>
        <v>#REF!</v>
      </c>
      <c r="F29" s="40" t="e">
        <f>#REF!/'[2]P - interpolated population'!F30</f>
        <v>#REF!</v>
      </c>
      <c r="G29" s="40" t="e">
        <f>#REF!/'[2]P - interpolated population'!G30</f>
        <v>#REF!</v>
      </c>
      <c r="H29" s="37" t="e">
        <f>#REF!/'[2]P - interpolated population'!H30</f>
        <v>#REF!</v>
      </c>
      <c r="I29" s="37"/>
      <c r="J29" s="37"/>
      <c r="K29" s="37"/>
      <c r="L29" s="37"/>
      <c r="M29" s="37"/>
      <c r="N29" s="37"/>
      <c r="O29" s="37"/>
      <c r="P29" s="37"/>
      <c r="R29" s="37" t="e">
        <f>#REF!/'[2]P - interpolated population'!R30</f>
        <v>#REF!</v>
      </c>
    </row>
    <row r="30" spans="1:18">
      <c r="A30">
        <v>1846</v>
      </c>
      <c r="B30" s="37" t="e">
        <f>#REF!/'[2]P - interpolated population'!B31</f>
        <v>#REF!</v>
      </c>
      <c r="C30" s="37" t="e">
        <f>#REF!/'[2]P - interpolated population'!C31</f>
        <v>#REF!</v>
      </c>
      <c r="D30" s="37" t="e">
        <f>#REF!/'[2]P - interpolated population'!D31</f>
        <v>#REF!</v>
      </c>
      <c r="E30" s="37" t="e">
        <f>#REF!/'[2]P - interpolated population'!E31</f>
        <v>#REF!</v>
      </c>
      <c r="F30" s="40" t="e">
        <f>#REF!/'[2]P - interpolated population'!F31</f>
        <v>#REF!</v>
      </c>
      <c r="G30" s="40" t="e">
        <f>#REF!/'[2]P - interpolated population'!G31</f>
        <v>#REF!</v>
      </c>
      <c r="H30" s="37" t="e">
        <f>#REF!/'[2]P - interpolated population'!H31</f>
        <v>#REF!</v>
      </c>
      <c r="I30" s="37"/>
      <c r="J30" s="37"/>
      <c r="K30" s="37"/>
      <c r="L30" s="37"/>
      <c r="M30" s="37"/>
      <c r="N30" s="37"/>
      <c r="O30" s="37"/>
      <c r="P30" s="37"/>
      <c r="R30" s="37" t="e">
        <f>#REF!/'[2]P - interpolated population'!R31</f>
        <v>#REF!</v>
      </c>
    </row>
    <row r="31" spans="1:18">
      <c r="A31">
        <v>1847</v>
      </c>
      <c r="B31" s="37" t="e">
        <f>#REF!/'[2]P - interpolated population'!B32</f>
        <v>#REF!</v>
      </c>
      <c r="C31" s="37" t="e">
        <f>#REF!/'[2]P - interpolated population'!C32</f>
        <v>#REF!</v>
      </c>
      <c r="D31" s="37" t="e">
        <f>#REF!/'[2]P - interpolated population'!D32</f>
        <v>#REF!</v>
      </c>
      <c r="E31" s="37" t="e">
        <f>#REF!/'[2]P - interpolated population'!E32</f>
        <v>#REF!</v>
      </c>
      <c r="F31" s="40" t="e">
        <f>#REF!/'[2]P - interpolated population'!F32</f>
        <v>#REF!</v>
      </c>
      <c r="G31" s="40" t="e">
        <f>#REF!/'[2]P - interpolated population'!G32</f>
        <v>#REF!</v>
      </c>
      <c r="H31" s="37" t="e">
        <f>#REF!/'[2]P - interpolated population'!H32</f>
        <v>#REF!</v>
      </c>
      <c r="I31" s="37"/>
      <c r="J31" s="37"/>
      <c r="K31" s="37"/>
      <c r="L31" s="37"/>
      <c r="M31" s="37"/>
      <c r="N31" s="37"/>
      <c r="O31" s="37"/>
      <c r="P31" s="37"/>
      <c r="R31" s="37" t="e">
        <f>#REF!/'[2]P - interpolated population'!R32</f>
        <v>#REF!</v>
      </c>
    </row>
    <row r="32" spans="1:18">
      <c r="A32">
        <v>1848</v>
      </c>
      <c r="B32" s="37" t="e">
        <f>#REF!/'[2]P - interpolated population'!B33</f>
        <v>#REF!</v>
      </c>
      <c r="C32" s="37" t="e">
        <f>#REF!/'[2]P - interpolated population'!C33</f>
        <v>#REF!</v>
      </c>
      <c r="D32" s="37" t="e">
        <f>#REF!/'[2]P - interpolated population'!D33</f>
        <v>#REF!</v>
      </c>
      <c r="E32" s="37" t="e">
        <f>#REF!/'[2]P - interpolated population'!E33</f>
        <v>#REF!</v>
      </c>
      <c r="F32" s="40" t="e">
        <f>#REF!/'[2]P - interpolated population'!F33</f>
        <v>#REF!</v>
      </c>
      <c r="G32" s="40" t="e">
        <f>#REF!/'[2]P - interpolated population'!G33</f>
        <v>#REF!</v>
      </c>
      <c r="H32" s="37" t="e">
        <f>#REF!/'[2]P - interpolated population'!H33</f>
        <v>#REF!</v>
      </c>
      <c r="I32" s="37"/>
      <c r="J32" s="37"/>
      <c r="K32" s="37"/>
      <c r="L32" s="37"/>
      <c r="M32" s="37"/>
      <c r="N32" s="37"/>
      <c r="O32" s="37"/>
      <c r="P32" s="37"/>
      <c r="R32" s="37" t="e">
        <f>#REF!/'[2]P - interpolated population'!R33</f>
        <v>#REF!</v>
      </c>
    </row>
    <row r="33" spans="1:19">
      <c r="A33">
        <v>1849</v>
      </c>
      <c r="B33" s="37" t="e">
        <f>#REF!/'[2]P - interpolated population'!B34</f>
        <v>#REF!</v>
      </c>
      <c r="C33" s="37" t="e">
        <f>#REF!/'[2]P - interpolated population'!C34</f>
        <v>#REF!</v>
      </c>
      <c r="D33" s="37" t="e">
        <f>#REF!/'[2]P - interpolated population'!D34</f>
        <v>#REF!</v>
      </c>
      <c r="E33" s="37" t="e">
        <f>#REF!/'[2]P - interpolated population'!E34</f>
        <v>#REF!</v>
      </c>
      <c r="F33" s="40" t="e">
        <f>#REF!/'[2]P - interpolated population'!F34</f>
        <v>#REF!</v>
      </c>
      <c r="G33" s="40" t="e">
        <f>#REF!/'[2]P - interpolated population'!G34</f>
        <v>#REF!</v>
      </c>
      <c r="H33" s="37" t="e">
        <f>#REF!/'[2]P - interpolated population'!H34</f>
        <v>#REF!</v>
      </c>
      <c r="I33" s="37"/>
      <c r="J33" s="37"/>
      <c r="K33" s="37"/>
      <c r="L33" s="37"/>
      <c r="M33" s="37"/>
      <c r="N33" s="37"/>
      <c r="O33" s="37"/>
      <c r="P33" s="37"/>
      <c r="R33" s="37" t="e">
        <f>#REF!/'[2]P - interpolated population'!R34</f>
        <v>#REF!</v>
      </c>
    </row>
    <row r="34" spans="1:19">
      <c r="A34">
        <v>1850</v>
      </c>
      <c r="B34" s="37" t="e">
        <f>#REF!/'[2]P - interpolated population'!B35</f>
        <v>#REF!</v>
      </c>
      <c r="C34" s="37" t="e">
        <f>#REF!/'[2]P - interpolated population'!C35</f>
        <v>#REF!</v>
      </c>
      <c r="D34" s="37" t="e">
        <f>#REF!/'[2]P - interpolated population'!D35</f>
        <v>#REF!</v>
      </c>
      <c r="E34" s="37" t="e">
        <f>#REF!/'[2]P - interpolated population'!E35</f>
        <v>#REF!</v>
      </c>
      <c r="F34" s="40" t="e">
        <f>#REF!/'[2]P - interpolated population'!F35</f>
        <v>#REF!</v>
      </c>
      <c r="G34" s="40" t="e">
        <f>#REF!/'[2]P - interpolated population'!G35</f>
        <v>#REF!</v>
      </c>
      <c r="H34" s="37" t="e">
        <f>#REF!/'[2]P - interpolated population'!H35</f>
        <v>#REF!</v>
      </c>
      <c r="I34" s="37"/>
      <c r="J34" s="37"/>
      <c r="K34" s="37"/>
      <c r="L34" s="37"/>
      <c r="M34" s="37"/>
      <c r="N34" s="37"/>
      <c r="O34" s="37"/>
      <c r="P34" s="37"/>
      <c r="R34" s="37" t="e">
        <f>#REF!/'[2]P - interpolated population'!R35</f>
        <v>#REF!</v>
      </c>
    </row>
    <row r="35" spans="1:19">
      <c r="A35">
        <v>1851</v>
      </c>
      <c r="B35" s="37" t="e">
        <f>#REF!/'[2]P - interpolated population'!B36</f>
        <v>#REF!</v>
      </c>
      <c r="C35" s="37" t="e">
        <f>#REF!/'[2]P - interpolated population'!C36</f>
        <v>#REF!</v>
      </c>
      <c r="D35" s="37" t="e">
        <f>#REF!/'[2]P - interpolated population'!D36</f>
        <v>#REF!</v>
      </c>
      <c r="E35" s="37" t="e">
        <f>#REF!/'[2]P - interpolated population'!E36</f>
        <v>#REF!</v>
      </c>
      <c r="F35" s="40" t="e">
        <f>#REF!/'[2]P - interpolated population'!F36</f>
        <v>#REF!</v>
      </c>
      <c r="G35" s="40" t="e">
        <f>#REF!/'[2]P - interpolated population'!G36</f>
        <v>#REF!</v>
      </c>
      <c r="H35" s="37" t="e">
        <f>#REF!/'[2]P - interpolated population'!H36</f>
        <v>#REF!</v>
      </c>
      <c r="I35" s="37"/>
      <c r="J35" s="37"/>
      <c r="K35" s="37"/>
      <c r="L35" s="37"/>
      <c r="M35" s="37"/>
      <c r="N35" s="37"/>
      <c r="O35" s="37"/>
      <c r="P35" s="37"/>
      <c r="R35" s="37" t="e">
        <f>#REF!/'[2]P - interpolated population'!R36</f>
        <v>#REF!</v>
      </c>
    </row>
    <row r="36" spans="1:19">
      <c r="A36">
        <v>1852</v>
      </c>
      <c r="B36" s="37" t="e">
        <f>#REF!/'[2]P - interpolated population'!B37</f>
        <v>#REF!</v>
      </c>
      <c r="C36" s="37" t="e">
        <f>#REF!/'[2]P - interpolated population'!C37</f>
        <v>#REF!</v>
      </c>
      <c r="D36" s="37" t="e">
        <f>#REF!/'[2]P - interpolated population'!D37</f>
        <v>#REF!</v>
      </c>
      <c r="E36" s="37" t="e">
        <f>#REF!/'[2]P - interpolated population'!E37</f>
        <v>#REF!</v>
      </c>
      <c r="F36" s="40" t="e">
        <f>#REF!/'[2]P - interpolated population'!F37</f>
        <v>#REF!</v>
      </c>
      <c r="G36" s="40" t="e">
        <f>#REF!/'[2]P - interpolated population'!G37</f>
        <v>#REF!</v>
      </c>
      <c r="H36" s="37" t="e">
        <f>#REF!/'[2]P - interpolated population'!H37</f>
        <v>#REF!</v>
      </c>
      <c r="I36" s="37"/>
      <c r="J36" s="37"/>
      <c r="K36" s="37"/>
      <c r="L36" s="37"/>
      <c r="M36" s="37"/>
      <c r="N36" s="37"/>
      <c r="O36" s="37"/>
      <c r="P36" s="37"/>
      <c r="R36" s="37" t="e">
        <f>#REF!/'[2]P - interpolated population'!R37</f>
        <v>#REF!</v>
      </c>
    </row>
    <row r="37" spans="1:19">
      <c r="A37">
        <v>1853</v>
      </c>
      <c r="B37" s="37" t="e">
        <f>#REF!/'[2]P - interpolated population'!B38</f>
        <v>#REF!</v>
      </c>
      <c r="C37" s="37" t="e">
        <f>#REF!/'[2]P - interpolated population'!C38</f>
        <v>#REF!</v>
      </c>
      <c r="D37" s="37" t="e">
        <f>#REF!/'[2]P - interpolated population'!D38</f>
        <v>#REF!</v>
      </c>
      <c r="E37" s="37" t="e">
        <f>#REF!/'[2]P - interpolated population'!E38</f>
        <v>#REF!</v>
      </c>
      <c r="F37" s="40" t="e">
        <f>#REF!/'[2]P - interpolated population'!F38</f>
        <v>#REF!</v>
      </c>
      <c r="G37" s="40" t="e">
        <f>#REF!/'[2]P - interpolated population'!G38</f>
        <v>#REF!</v>
      </c>
      <c r="H37" s="37" t="e">
        <f>#REF!/'[2]P - interpolated population'!H38</f>
        <v>#REF!</v>
      </c>
      <c r="I37" s="37"/>
      <c r="J37" s="37"/>
      <c r="K37" s="37"/>
      <c r="L37" s="37"/>
      <c r="M37" s="37"/>
      <c r="N37" s="37"/>
      <c r="O37" s="37"/>
      <c r="P37" s="37"/>
      <c r="R37" s="37" t="e">
        <f>#REF!/'[2]P - interpolated population'!R38</f>
        <v>#REF!</v>
      </c>
    </row>
    <row r="38" spans="1:19">
      <c r="A38">
        <v>1854</v>
      </c>
      <c r="B38" s="37" t="e">
        <f>#REF!/'[2]P - interpolated population'!B39</f>
        <v>#REF!</v>
      </c>
      <c r="C38" s="37" t="e">
        <f>#REF!/'[2]P - interpolated population'!C39</f>
        <v>#REF!</v>
      </c>
      <c r="D38" s="37" t="e">
        <f>#REF!/'[2]P - interpolated population'!D39</f>
        <v>#REF!</v>
      </c>
      <c r="E38" s="37" t="e">
        <f>#REF!/'[2]P - interpolated population'!E39</f>
        <v>#REF!</v>
      </c>
      <c r="F38" s="40" t="e">
        <f>#REF!/'[2]P - interpolated population'!F39</f>
        <v>#REF!</v>
      </c>
      <c r="G38" s="40" t="e">
        <f>#REF!/'[2]P - interpolated population'!G39</f>
        <v>#REF!</v>
      </c>
      <c r="H38" s="37" t="e">
        <f>#REF!/'[2]P - interpolated population'!H39</f>
        <v>#REF!</v>
      </c>
      <c r="I38" s="37"/>
      <c r="J38" s="37"/>
      <c r="K38" s="37"/>
      <c r="L38" s="37"/>
      <c r="M38" s="37"/>
      <c r="N38" s="37"/>
      <c r="O38" s="37"/>
      <c r="P38" s="37"/>
      <c r="R38" s="37" t="e">
        <f>#REF!/'[2]P - interpolated population'!R39</f>
        <v>#REF!</v>
      </c>
    </row>
    <row r="39" spans="1:19">
      <c r="A39">
        <v>1855</v>
      </c>
      <c r="B39" s="37" t="e">
        <f>#REF!/'[2]P - interpolated population'!B40</f>
        <v>#REF!</v>
      </c>
      <c r="C39" s="37" t="e">
        <f>#REF!/'[2]P - interpolated population'!C40</f>
        <v>#REF!</v>
      </c>
      <c r="D39" s="37" t="e">
        <f>#REF!/'[2]P - interpolated population'!D40</f>
        <v>#REF!</v>
      </c>
      <c r="E39" s="37" t="e">
        <f>#REF!/'[2]P - interpolated population'!E40</f>
        <v>#REF!</v>
      </c>
      <c r="F39" s="40" t="e">
        <f>#REF!/'[2]P - interpolated population'!F40</f>
        <v>#REF!</v>
      </c>
      <c r="G39" s="40" t="e">
        <f>#REF!/'[2]P - interpolated population'!G40</f>
        <v>#REF!</v>
      </c>
      <c r="H39" s="37" t="e">
        <f>#REF!/'[2]P - interpolated population'!H40</f>
        <v>#REF!</v>
      </c>
      <c r="I39" s="37"/>
      <c r="J39" s="37"/>
      <c r="K39" s="37"/>
      <c r="L39" s="37"/>
      <c r="M39" s="37"/>
      <c r="N39" s="37"/>
      <c r="O39" s="37"/>
      <c r="P39" s="37"/>
      <c r="R39" s="37" t="e">
        <f>#REF!/'[2]P - interpolated population'!R40</f>
        <v>#REF!</v>
      </c>
    </row>
    <row r="40" spans="1:19">
      <c r="A40">
        <v>1856</v>
      </c>
      <c r="B40" s="37" t="e">
        <f>#REF!/'[2]P - interpolated population'!B41</f>
        <v>#REF!</v>
      </c>
      <c r="C40" s="37" t="e">
        <f>#REF!/'[2]P - interpolated population'!C41</f>
        <v>#REF!</v>
      </c>
      <c r="D40" s="37" t="e">
        <f>#REF!/'[2]P - interpolated population'!D41</f>
        <v>#REF!</v>
      </c>
      <c r="E40" s="37" t="e">
        <f>#REF!/'[2]P - interpolated population'!E41</f>
        <v>#REF!</v>
      </c>
      <c r="F40" s="40" t="e">
        <f>#REF!/'[2]P - interpolated population'!F41</f>
        <v>#REF!</v>
      </c>
      <c r="G40" s="40" t="e">
        <f>#REF!/'[2]P - interpolated population'!G41</f>
        <v>#REF!</v>
      </c>
      <c r="H40" s="37" t="e">
        <f>#REF!/'[2]P - interpolated population'!H41</f>
        <v>#REF!</v>
      </c>
      <c r="I40" s="37"/>
      <c r="J40" s="37"/>
      <c r="K40" s="37"/>
      <c r="L40" s="37"/>
      <c r="M40" s="37"/>
      <c r="N40" s="37"/>
      <c r="O40" s="37"/>
      <c r="P40" s="37"/>
      <c r="R40" s="37" t="e">
        <f>#REF!/'[2]P - interpolated population'!R41</f>
        <v>#REF!</v>
      </c>
      <c r="S40" s="37" t="e">
        <f>#REF!/'[2]P - interpolated population'!S41</f>
        <v>#REF!</v>
      </c>
    </row>
    <row r="41" spans="1:19">
      <c r="A41">
        <v>1857</v>
      </c>
      <c r="B41" s="37" t="e">
        <f>#REF!/'[2]P - interpolated population'!B42</f>
        <v>#REF!</v>
      </c>
      <c r="C41" s="37" t="e">
        <f>#REF!/'[2]P - interpolated population'!C42</f>
        <v>#REF!</v>
      </c>
      <c r="D41" s="37" t="e">
        <f>#REF!/'[2]P - interpolated population'!D42</f>
        <v>#REF!</v>
      </c>
      <c r="E41" s="37" t="e">
        <f>#REF!/'[2]P - interpolated population'!E42</f>
        <v>#REF!</v>
      </c>
      <c r="F41" s="40" t="e">
        <f>#REF!/'[2]P - interpolated population'!F42</f>
        <v>#REF!</v>
      </c>
      <c r="G41" s="40" t="e">
        <f>#REF!/'[2]P - interpolated population'!G42</f>
        <v>#REF!</v>
      </c>
      <c r="H41" s="37" t="e">
        <f>#REF!/'[2]P - interpolated population'!H42</f>
        <v>#REF!</v>
      </c>
      <c r="I41" s="37"/>
      <c r="J41" s="37"/>
      <c r="K41" s="37"/>
      <c r="L41" s="37"/>
      <c r="M41" s="37"/>
      <c r="N41" s="37"/>
      <c r="O41" s="37"/>
      <c r="P41" s="37"/>
      <c r="R41" s="37" t="e">
        <f>#REF!/'[2]P - interpolated population'!R42</f>
        <v>#REF!</v>
      </c>
      <c r="S41" s="37" t="e">
        <f>#REF!/'[2]P - interpolated population'!S42</f>
        <v>#REF!</v>
      </c>
    </row>
    <row r="42" spans="1:19">
      <c r="A42">
        <v>1858</v>
      </c>
      <c r="B42" s="37" t="e">
        <f>#REF!/'[2]P - interpolated population'!B43</f>
        <v>#REF!</v>
      </c>
      <c r="C42" s="37" t="e">
        <f>#REF!/'[2]P - interpolated population'!C43</f>
        <v>#REF!</v>
      </c>
      <c r="D42" s="37" t="e">
        <f>#REF!/'[2]P - interpolated population'!D43</f>
        <v>#REF!</v>
      </c>
      <c r="E42" s="37" t="e">
        <f>#REF!/'[2]P - interpolated population'!E43</f>
        <v>#REF!</v>
      </c>
      <c r="F42" s="40" t="e">
        <f>#REF!/'[2]P - interpolated population'!F43</f>
        <v>#REF!</v>
      </c>
      <c r="G42" s="40" t="e">
        <f>#REF!/'[2]P - interpolated population'!G43</f>
        <v>#REF!</v>
      </c>
      <c r="H42" s="37" t="e">
        <f>#REF!/'[2]P - interpolated population'!H43</f>
        <v>#REF!</v>
      </c>
      <c r="I42" s="37"/>
      <c r="J42" s="37"/>
      <c r="K42" s="37"/>
      <c r="L42" s="37"/>
      <c r="M42" s="37"/>
      <c r="N42" s="37"/>
      <c r="O42" s="37"/>
      <c r="P42" s="37"/>
      <c r="R42" s="37" t="e">
        <f>#REF!/'[2]P - interpolated population'!R43</f>
        <v>#REF!</v>
      </c>
      <c r="S42" s="37" t="e">
        <f>#REF!/'[2]P - interpolated population'!S43</f>
        <v>#REF!</v>
      </c>
    </row>
    <row r="43" spans="1:19">
      <c r="A43">
        <v>1859</v>
      </c>
      <c r="B43" s="37" t="e">
        <f>#REF!/'[2]P - interpolated population'!B44</f>
        <v>#REF!</v>
      </c>
      <c r="C43" s="37" t="e">
        <f>#REF!/'[2]P - interpolated population'!C44</f>
        <v>#REF!</v>
      </c>
      <c r="D43" s="37" t="e">
        <f>#REF!/'[2]P - interpolated population'!D44</f>
        <v>#REF!</v>
      </c>
      <c r="E43" s="37" t="e">
        <f>#REF!/'[2]P - interpolated population'!E44</f>
        <v>#REF!</v>
      </c>
      <c r="F43" s="40" t="e">
        <f>#REF!/'[2]P - interpolated population'!F44</f>
        <v>#REF!</v>
      </c>
      <c r="G43" s="40" t="e">
        <f>#REF!/'[2]P - interpolated population'!G44</f>
        <v>#REF!</v>
      </c>
      <c r="H43" s="37" t="e">
        <f>#REF!/'[2]P - interpolated population'!H44</f>
        <v>#REF!</v>
      </c>
      <c r="I43" s="37"/>
      <c r="J43" s="37"/>
      <c r="K43" s="37"/>
      <c r="L43" s="37"/>
      <c r="M43" s="37"/>
      <c r="N43" s="37"/>
      <c r="O43" s="37"/>
      <c r="P43" s="37"/>
      <c r="R43" s="37" t="e">
        <f>#REF!/'[2]P - interpolated population'!R44</f>
        <v>#REF!</v>
      </c>
    </row>
    <row r="44" spans="1:19">
      <c r="A44">
        <v>1860</v>
      </c>
      <c r="B44" s="37" t="e">
        <f>#REF!/'[2]P - interpolated population'!B45</f>
        <v>#REF!</v>
      </c>
      <c r="C44" s="37" t="e">
        <f>#REF!/'[2]P - interpolated population'!C45</f>
        <v>#REF!</v>
      </c>
      <c r="D44" s="37" t="e">
        <f>#REF!/'[2]P - interpolated population'!D45</f>
        <v>#REF!</v>
      </c>
      <c r="E44" s="37" t="e">
        <f>#REF!/'[2]P - interpolated population'!E45</f>
        <v>#REF!</v>
      </c>
      <c r="F44" s="40" t="e">
        <f>#REF!/'[2]P - interpolated population'!F45</f>
        <v>#REF!</v>
      </c>
      <c r="G44" s="40" t="e">
        <f>#REF!/'[2]P - interpolated population'!G45</f>
        <v>#REF!</v>
      </c>
      <c r="H44" s="37" t="e">
        <f>#REF!/'[2]P - interpolated population'!H45</f>
        <v>#REF!</v>
      </c>
      <c r="I44" s="37"/>
      <c r="J44" s="37"/>
      <c r="K44" s="37"/>
      <c r="L44" s="37"/>
      <c r="M44" s="37"/>
      <c r="N44" s="37"/>
      <c r="O44" s="37"/>
      <c r="P44" s="37"/>
      <c r="R44" s="37" t="e">
        <f>#REF!/'[2]P - interpolated population'!R45</f>
        <v>#REF!</v>
      </c>
    </row>
    <row r="45" spans="1:19">
      <c r="A45">
        <v>1861</v>
      </c>
      <c r="B45" s="37" t="e">
        <f>#REF!/'[2]P - interpolated population'!B46</f>
        <v>#REF!</v>
      </c>
      <c r="C45" s="37" t="e">
        <f>#REF!/'[2]P - interpolated population'!C46</f>
        <v>#REF!</v>
      </c>
      <c r="D45" s="37" t="e">
        <f>#REF!/'[2]P - interpolated population'!D46</f>
        <v>#REF!</v>
      </c>
      <c r="E45" s="37" t="e">
        <f>#REF!/'[2]P - interpolated population'!E46</f>
        <v>#REF!</v>
      </c>
      <c r="F45" s="40" t="e">
        <f>#REF!/'[2]P - interpolated population'!F46</f>
        <v>#REF!</v>
      </c>
      <c r="G45" s="40" t="e">
        <f>#REF!/'[2]P - interpolated population'!G46</f>
        <v>#REF!</v>
      </c>
      <c r="H45" s="37" t="e">
        <f>#REF!/'[2]P - interpolated population'!H46</f>
        <v>#REF!</v>
      </c>
      <c r="I45" s="37"/>
      <c r="J45" s="37"/>
      <c r="K45" s="37"/>
      <c r="L45" s="37"/>
      <c r="M45" s="37"/>
      <c r="N45" s="37"/>
      <c r="O45" s="37"/>
      <c r="P45" s="37"/>
      <c r="R45" s="37" t="e">
        <f>#REF!/'[2]P - interpolated population'!R46</f>
        <v>#REF!</v>
      </c>
    </row>
    <row r="46" spans="1:19">
      <c r="A46">
        <v>1862</v>
      </c>
      <c r="B46" s="37" t="e">
        <f>#REF!/'[2]P - interpolated population'!B47</f>
        <v>#REF!</v>
      </c>
      <c r="C46" s="37" t="e">
        <f>#REF!/'[2]P - interpolated population'!C47</f>
        <v>#REF!</v>
      </c>
      <c r="D46" s="37" t="e">
        <f>#REF!/'[2]P - interpolated population'!D47</f>
        <v>#REF!</v>
      </c>
      <c r="E46" s="37" t="e">
        <f>#REF!/'[2]P - interpolated population'!E47</f>
        <v>#REF!</v>
      </c>
      <c r="F46" s="40" t="e">
        <f>#REF!/'[2]P - interpolated population'!F47</f>
        <v>#REF!</v>
      </c>
      <c r="G46" s="40" t="e">
        <f>#REF!/'[2]P - interpolated population'!G47</f>
        <v>#REF!</v>
      </c>
      <c r="H46" s="37" t="e">
        <f>#REF!/'[2]P - interpolated population'!H47</f>
        <v>#REF!</v>
      </c>
      <c r="I46" s="37"/>
      <c r="J46" s="37"/>
      <c r="K46" s="37"/>
      <c r="L46" s="37"/>
      <c r="M46" s="37"/>
      <c r="N46" s="37"/>
      <c r="O46" s="37"/>
      <c r="P46" s="37"/>
      <c r="R46" s="37" t="e">
        <f>#REF!/'[2]P - interpolated population'!R47</f>
        <v>#REF!</v>
      </c>
    </row>
    <row r="47" spans="1:19">
      <c r="A47">
        <v>1863</v>
      </c>
      <c r="B47" s="37" t="e">
        <f>#REF!/'[2]P - interpolated population'!B48</f>
        <v>#REF!</v>
      </c>
      <c r="C47" s="37" t="e">
        <f>#REF!/'[2]P - interpolated population'!C48</f>
        <v>#REF!</v>
      </c>
      <c r="D47" s="37" t="e">
        <f>#REF!/'[2]P - interpolated population'!D48</f>
        <v>#REF!</v>
      </c>
      <c r="E47" s="37" t="e">
        <f>#REF!/'[2]P - interpolated population'!E48</f>
        <v>#REF!</v>
      </c>
      <c r="F47" s="40" t="e">
        <f>#REF!/'[2]P - interpolated population'!F48</f>
        <v>#REF!</v>
      </c>
      <c r="G47" s="40" t="e">
        <f>#REF!/'[2]P - interpolated population'!G48</f>
        <v>#REF!</v>
      </c>
      <c r="H47" s="37" t="e">
        <f>#REF!/'[2]P - interpolated population'!H48</f>
        <v>#REF!</v>
      </c>
      <c r="I47" s="37"/>
      <c r="J47" s="37"/>
      <c r="K47" s="37"/>
      <c r="L47" s="37"/>
      <c r="M47" s="37"/>
      <c r="N47" s="37"/>
      <c r="O47" s="37"/>
      <c r="P47" s="37"/>
      <c r="R47" s="37" t="e">
        <f>#REF!/'[2]P - interpolated population'!R48</f>
        <v>#REF!</v>
      </c>
    </row>
    <row r="48" spans="1:19">
      <c r="A48">
        <v>1864</v>
      </c>
      <c r="B48" s="37" t="e">
        <f>#REF!/'[2]P - interpolated population'!B49</f>
        <v>#REF!</v>
      </c>
      <c r="C48" s="37" t="e">
        <f>#REF!/'[2]P - interpolated population'!C49</f>
        <v>#REF!</v>
      </c>
      <c r="D48" s="37" t="e">
        <f>#REF!/'[2]P - interpolated population'!D49</f>
        <v>#REF!</v>
      </c>
      <c r="E48" s="37" t="e">
        <f>#REF!/'[2]P - interpolated population'!E49</f>
        <v>#REF!</v>
      </c>
      <c r="F48" s="40" t="e">
        <f>#REF!/'[2]P - interpolated population'!F49</f>
        <v>#REF!</v>
      </c>
      <c r="G48" s="40" t="e">
        <f>#REF!/'[2]P - interpolated population'!G49</f>
        <v>#REF!</v>
      </c>
      <c r="H48" s="37" t="e">
        <f>#REF!/'[2]P - interpolated population'!H49</f>
        <v>#REF!</v>
      </c>
      <c r="I48" s="37"/>
      <c r="J48" s="37"/>
      <c r="K48" s="37"/>
      <c r="L48" s="37"/>
      <c r="M48" s="37"/>
      <c r="N48" s="37"/>
      <c r="O48" s="37"/>
      <c r="P48" s="37"/>
      <c r="R48" s="37" t="e">
        <f>#REF!/'[2]P - interpolated population'!R49</f>
        <v>#REF!</v>
      </c>
    </row>
    <row r="49" spans="1:18">
      <c r="A49">
        <v>1865</v>
      </c>
      <c r="B49" s="37" t="e">
        <f>#REF!/'[2]P - interpolated population'!B50</f>
        <v>#REF!</v>
      </c>
      <c r="C49" s="37" t="e">
        <f>#REF!/'[2]P - interpolated population'!C50</f>
        <v>#REF!</v>
      </c>
      <c r="D49" s="37" t="e">
        <f>#REF!/'[2]P - interpolated population'!D50</f>
        <v>#REF!</v>
      </c>
      <c r="E49" s="37" t="e">
        <f>#REF!/'[2]P - interpolated population'!E50</f>
        <v>#REF!</v>
      </c>
      <c r="F49" s="40" t="e">
        <f>#REF!/'[2]P - interpolated population'!F50</f>
        <v>#REF!</v>
      </c>
      <c r="G49" s="40" t="e">
        <f>#REF!/'[2]P - interpolated population'!G50</f>
        <v>#REF!</v>
      </c>
      <c r="H49" s="37" t="e">
        <f>#REF!/'[2]P - interpolated population'!H50</f>
        <v>#REF!</v>
      </c>
      <c r="I49" s="37"/>
      <c r="J49" s="37"/>
      <c r="K49" s="37"/>
      <c r="L49" s="37"/>
      <c r="M49" s="37"/>
      <c r="N49" s="37"/>
      <c r="O49" s="37"/>
      <c r="P49" s="37"/>
      <c r="R49" s="37" t="e">
        <f>#REF!/'[2]P - interpolated population'!R50</f>
        <v>#REF!</v>
      </c>
    </row>
    <row r="50" spans="1:18">
      <c r="A50">
        <v>1866</v>
      </c>
      <c r="B50" s="37" t="e">
        <f>#REF!/'[2]P - interpolated population'!B51</f>
        <v>#REF!</v>
      </c>
      <c r="C50" s="37" t="e">
        <f>#REF!/'[2]P - interpolated population'!C51</f>
        <v>#REF!</v>
      </c>
      <c r="D50" s="37" t="e">
        <f>#REF!/'[2]P - interpolated population'!D51</f>
        <v>#REF!</v>
      </c>
      <c r="E50" s="37" t="e">
        <f>#REF!/'[2]P - interpolated population'!E51</f>
        <v>#REF!</v>
      </c>
      <c r="F50" s="40" t="e">
        <f>#REF!/'[2]P - interpolated population'!F51</f>
        <v>#REF!</v>
      </c>
      <c r="G50" s="40" t="e">
        <f>#REF!/'[2]P - interpolated population'!G51</f>
        <v>#REF!</v>
      </c>
      <c r="H50" s="37" t="e">
        <f>#REF!/'[2]P - interpolated population'!H51</f>
        <v>#REF!</v>
      </c>
      <c r="I50" s="37"/>
      <c r="J50" s="37"/>
      <c r="K50" s="37"/>
      <c r="L50" s="37"/>
      <c r="M50" s="37"/>
      <c r="N50" s="37"/>
      <c r="O50" s="37"/>
      <c r="P50" s="37"/>
      <c r="R50" s="37" t="e">
        <f>#REF!/'[2]P - interpolated population'!R51</f>
        <v>#REF!</v>
      </c>
    </row>
    <row r="51" spans="1:18">
      <c r="A51">
        <v>1867</v>
      </c>
      <c r="B51" s="37" t="e">
        <f>#REF!/'[2]P - interpolated population'!B52</f>
        <v>#REF!</v>
      </c>
      <c r="C51" s="37" t="e">
        <f>#REF!/'[2]P - interpolated population'!C52</f>
        <v>#REF!</v>
      </c>
      <c r="D51" s="37" t="e">
        <f>#REF!/'[2]P - interpolated population'!D52</f>
        <v>#REF!</v>
      </c>
      <c r="E51" s="37" t="e">
        <f>#REF!/'[2]P - interpolated population'!E52</f>
        <v>#REF!</v>
      </c>
      <c r="F51" s="40" t="e">
        <f>#REF!/'[2]P - interpolated population'!F52</f>
        <v>#REF!</v>
      </c>
      <c r="G51" s="40" t="e">
        <f>#REF!/'[2]P - interpolated population'!G52</f>
        <v>#REF!</v>
      </c>
      <c r="H51" s="37" t="e">
        <f>#REF!/'[2]P - interpolated population'!H52</f>
        <v>#REF!</v>
      </c>
      <c r="I51" s="37"/>
      <c r="J51" s="37"/>
      <c r="K51" s="37"/>
      <c r="L51" s="37"/>
      <c r="M51" s="37"/>
      <c r="N51" s="37"/>
      <c r="O51" s="37"/>
      <c r="P51" s="37"/>
      <c r="R51" s="37" t="e">
        <f>#REF!/'[2]P - interpolated population'!R52</f>
        <v>#REF!</v>
      </c>
    </row>
    <row r="52" spans="1:18">
      <c r="A52">
        <v>1868</v>
      </c>
      <c r="B52" s="37" t="e">
        <f>#REF!/'[2]P - interpolated population'!B53</f>
        <v>#REF!</v>
      </c>
      <c r="C52" s="37" t="e">
        <f>#REF!/'[2]P - interpolated population'!C53</f>
        <v>#REF!</v>
      </c>
      <c r="D52" s="37" t="e">
        <f>#REF!/'[2]P - interpolated population'!D53</f>
        <v>#REF!</v>
      </c>
      <c r="E52" s="37" t="e">
        <f>#REF!/'[2]P - interpolated population'!E53</f>
        <v>#REF!</v>
      </c>
      <c r="F52" s="40" t="e">
        <f>#REF!/'[2]P - interpolated population'!F53</f>
        <v>#REF!</v>
      </c>
      <c r="G52" s="40" t="e">
        <f>#REF!/'[2]P - interpolated population'!G53</f>
        <v>#REF!</v>
      </c>
      <c r="H52" s="37" t="e">
        <f>#REF!/'[2]P - interpolated population'!H53</f>
        <v>#REF!</v>
      </c>
      <c r="I52" s="37"/>
      <c r="J52" s="37"/>
      <c r="K52" s="37"/>
      <c r="L52" s="37"/>
      <c r="M52" s="37"/>
      <c r="N52" s="37"/>
      <c r="O52" s="37"/>
      <c r="P52" s="37"/>
      <c r="R52" s="37" t="e">
        <f>#REF!/'[2]P - interpolated population'!R53</f>
        <v>#REF!</v>
      </c>
    </row>
    <row r="53" spans="1:18">
      <c r="A53">
        <v>1869</v>
      </c>
      <c r="B53" s="37" t="e">
        <f>#REF!/'[2]P - interpolated population'!B54</f>
        <v>#REF!</v>
      </c>
      <c r="C53" s="37" t="e">
        <f>#REF!/'[2]P - interpolated population'!C54</f>
        <v>#REF!</v>
      </c>
      <c r="D53" s="37" t="e">
        <f>#REF!/'[2]P - interpolated population'!D54</f>
        <v>#REF!</v>
      </c>
      <c r="E53" s="37" t="e">
        <f>#REF!/'[2]P - interpolated population'!E54</f>
        <v>#REF!</v>
      </c>
      <c r="F53" s="40" t="e">
        <f>#REF!/'[2]P - interpolated population'!F54</f>
        <v>#REF!</v>
      </c>
      <c r="G53" s="40" t="e">
        <f>#REF!/'[2]P - interpolated population'!G54</f>
        <v>#REF!</v>
      </c>
      <c r="H53" s="37" t="e">
        <f>#REF!/'[2]P - interpolated population'!H54</f>
        <v>#REF!</v>
      </c>
      <c r="I53" s="37"/>
      <c r="J53" s="37"/>
      <c r="K53" s="37"/>
      <c r="L53" s="37"/>
      <c r="M53" s="37"/>
      <c r="N53" s="37"/>
      <c r="O53" s="37"/>
      <c r="P53" s="37"/>
      <c r="R53" s="37" t="e">
        <f>#REF!/'[2]P - interpolated population'!R54</f>
        <v>#REF!</v>
      </c>
    </row>
    <row r="54" spans="1:18">
      <c r="A54">
        <v>1870</v>
      </c>
      <c r="B54" s="37" t="e">
        <f>#REF!/'[2]P - interpolated population'!B55</f>
        <v>#REF!</v>
      </c>
      <c r="C54" s="37" t="e">
        <f>#REF!/'[2]P - interpolated population'!C55</f>
        <v>#REF!</v>
      </c>
      <c r="D54" s="37" t="e">
        <f>#REF!/'[2]P - interpolated population'!D55</f>
        <v>#REF!</v>
      </c>
      <c r="E54" s="37" t="e">
        <f>#REF!/'[2]P - interpolated population'!E55</f>
        <v>#REF!</v>
      </c>
      <c r="F54" s="40" t="e">
        <f>#REF!/'[2]P - interpolated population'!F55</f>
        <v>#REF!</v>
      </c>
      <c r="G54" s="40" t="e">
        <f>#REF!/'[2]P - interpolated population'!G55</f>
        <v>#REF!</v>
      </c>
      <c r="H54" s="37" t="e">
        <f>#REF!/'[2]P - interpolated population'!H55</f>
        <v>#REF!</v>
      </c>
      <c r="I54" s="37" t="e">
        <f>#REF!/'[2]P - interpolated population'!I55</f>
        <v>#REF!</v>
      </c>
      <c r="J54" s="37"/>
      <c r="K54" s="37" t="e">
        <f>#REF!/'[2]P - interpolated population'!K55</f>
        <v>#REF!</v>
      </c>
      <c r="L54" s="37" t="e">
        <f>#REF!/'[2]P - interpolated population'!L55</f>
        <v>#REF!</v>
      </c>
      <c r="M54" s="37" t="e">
        <f>#REF!/'[2]P - interpolated population'!M55</f>
        <v>#REF!</v>
      </c>
      <c r="N54" s="37" t="e">
        <f>#REF!/'[2]P - interpolated population'!N55</f>
        <v>#REF!</v>
      </c>
      <c r="O54" s="37" t="e">
        <f>#REF!/'[2]P - interpolated population'!O55</f>
        <v>#REF!</v>
      </c>
      <c r="P54" s="37" t="e">
        <f>#REF!/'[2]P - interpolated population'!P55</f>
        <v>#REF!</v>
      </c>
      <c r="R54" s="37" t="e">
        <f>#REF!/'[2]P - interpolated population'!R55</f>
        <v>#REF!</v>
      </c>
    </row>
    <row r="55" spans="1:18">
      <c r="A55">
        <v>1871</v>
      </c>
      <c r="B55" s="37" t="e">
        <f>#REF!/'[2]P - interpolated population'!B56</f>
        <v>#REF!</v>
      </c>
      <c r="C55" s="37" t="e">
        <f>#REF!/'[2]P - interpolated population'!C56</f>
        <v>#REF!</v>
      </c>
      <c r="D55" s="37" t="e">
        <f>#REF!/'[2]P - interpolated population'!D56</f>
        <v>#REF!</v>
      </c>
      <c r="E55" s="37" t="e">
        <f>#REF!/'[2]P - interpolated population'!E56</f>
        <v>#REF!</v>
      </c>
      <c r="F55" s="40" t="e">
        <f>#REF!/'[2]P - interpolated population'!F56</f>
        <v>#REF!</v>
      </c>
      <c r="G55" s="40" t="e">
        <f>#REF!/'[2]P - interpolated population'!G56</f>
        <v>#REF!</v>
      </c>
      <c r="H55" s="37" t="e">
        <f>#REF!/'[2]P - interpolated population'!H56</f>
        <v>#REF!</v>
      </c>
      <c r="I55" s="37"/>
      <c r="J55" s="37"/>
      <c r="K55" s="37"/>
      <c r="L55" s="37"/>
      <c r="M55" s="37"/>
      <c r="N55" s="37"/>
      <c r="O55" s="37"/>
      <c r="P55" s="37"/>
      <c r="R55" s="37" t="e">
        <f>#REF!/'[2]P - interpolated population'!R56</f>
        <v>#REF!</v>
      </c>
    </row>
    <row r="56" spans="1:18">
      <c r="A56">
        <v>1872</v>
      </c>
      <c r="B56" s="37" t="e">
        <f>#REF!/'[2]P - interpolated population'!B57</f>
        <v>#REF!</v>
      </c>
      <c r="C56" s="37" t="e">
        <f>#REF!/'[2]P - interpolated population'!C57</f>
        <v>#REF!</v>
      </c>
      <c r="D56" s="37" t="e">
        <f>#REF!/'[2]P - interpolated population'!D57</f>
        <v>#REF!</v>
      </c>
      <c r="E56" s="37" t="e">
        <f>#REF!/'[2]P - interpolated population'!E57</f>
        <v>#REF!</v>
      </c>
      <c r="F56" s="40" t="e">
        <f>#REF!/'[2]P - interpolated population'!F57</f>
        <v>#REF!</v>
      </c>
      <c r="G56" s="40" t="e">
        <f>#REF!/'[2]P - interpolated population'!G57</f>
        <v>#REF!</v>
      </c>
      <c r="H56" s="37" t="e">
        <f>#REF!/'[2]P - interpolated population'!H57</f>
        <v>#REF!</v>
      </c>
      <c r="I56" s="37"/>
      <c r="J56" s="37"/>
      <c r="K56" s="37"/>
      <c r="L56" s="37"/>
      <c r="M56" s="37"/>
      <c r="N56" s="37"/>
      <c r="O56" s="37"/>
      <c r="P56" s="37"/>
      <c r="R56" s="37" t="e">
        <f>#REF!/'[2]P - interpolated population'!R57</f>
        <v>#REF!</v>
      </c>
    </row>
    <row r="57" spans="1:18">
      <c r="A57">
        <v>1873</v>
      </c>
      <c r="B57" s="37" t="e">
        <f>#REF!/'[2]P - interpolated population'!B58</f>
        <v>#REF!</v>
      </c>
      <c r="C57" s="37" t="e">
        <f>#REF!/'[2]P - interpolated population'!C58</f>
        <v>#REF!</v>
      </c>
      <c r="D57" s="37" t="e">
        <f>#REF!/'[2]P - interpolated population'!D58</f>
        <v>#REF!</v>
      </c>
      <c r="E57" s="37" t="e">
        <f>#REF!/'[2]P - interpolated population'!E58</f>
        <v>#REF!</v>
      </c>
      <c r="F57" s="40" t="e">
        <f>#REF!/'[2]P - interpolated population'!F58</f>
        <v>#REF!</v>
      </c>
      <c r="G57" s="40" t="e">
        <f>#REF!/'[2]P - interpolated population'!G58</f>
        <v>#REF!</v>
      </c>
      <c r="H57" s="37" t="e">
        <f>#REF!/'[2]P - interpolated population'!H58</f>
        <v>#REF!</v>
      </c>
      <c r="I57" s="37"/>
      <c r="J57" s="37"/>
      <c r="K57" s="37"/>
      <c r="L57" s="37"/>
      <c r="M57" s="37"/>
      <c r="N57" s="37"/>
      <c r="O57" s="37"/>
      <c r="P57" s="37"/>
      <c r="R57" s="37" t="e">
        <f>#REF!/'[2]P - interpolated population'!R58</f>
        <v>#REF!</v>
      </c>
    </row>
    <row r="58" spans="1:18">
      <c r="A58">
        <v>1874</v>
      </c>
      <c r="B58" s="37" t="e">
        <f>#REF!/'[2]P - interpolated population'!B59</f>
        <v>#REF!</v>
      </c>
      <c r="C58" s="37" t="e">
        <f>#REF!/'[2]P - interpolated population'!C59</f>
        <v>#REF!</v>
      </c>
      <c r="D58" s="37" t="e">
        <f>#REF!/'[2]P - interpolated population'!D59</f>
        <v>#REF!</v>
      </c>
      <c r="E58" s="37" t="e">
        <f>#REF!/'[2]P - interpolated population'!E59</f>
        <v>#REF!</v>
      </c>
      <c r="F58" s="40" t="e">
        <f>#REF!/'[2]P - interpolated population'!F59</f>
        <v>#REF!</v>
      </c>
      <c r="G58" s="40" t="e">
        <f>#REF!/'[2]P - interpolated population'!G59</f>
        <v>#REF!</v>
      </c>
      <c r="H58" s="37" t="e">
        <f>#REF!/'[2]P - interpolated population'!H59</f>
        <v>#REF!</v>
      </c>
      <c r="I58" s="37"/>
      <c r="J58" s="37"/>
      <c r="K58" s="37"/>
      <c r="L58" s="37"/>
      <c r="M58" s="37"/>
      <c r="N58" s="37"/>
      <c r="O58" s="37" t="e">
        <f>#REF!/'[2]P - interpolated population'!O59</f>
        <v>#REF!</v>
      </c>
      <c r="P58" s="37" t="e">
        <f>#REF!/'[2]P - interpolated population'!P59</f>
        <v>#REF!</v>
      </c>
      <c r="R58" s="37" t="e">
        <f>#REF!/'[2]P - interpolated population'!R59</f>
        <v>#REF!</v>
      </c>
    </row>
    <row r="59" spans="1:18">
      <c r="A59">
        <v>1875</v>
      </c>
      <c r="B59" s="37" t="e">
        <f>#REF!/'[2]P - interpolated population'!B60</f>
        <v>#REF!</v>
      </c>
      <c r="C59" s="37" t="e">
        <f>#REF!/'[2]P - interpolated population'!C60</f>
        <v>#REF!</v>
      </c>
      <c r="D59" s="37" t="e">
        <f>#REF!/'[2]P - interpolated population'!D60</f>
        <v>#REF!</v>
      </c>
      <c r="E59" s="37" t="e">
        <f>#REF!/'[2]P - interpolated population'!E60</f>
        <v>#REF!</v>
      </c>
      <c r="F59" s="40" t="e">
        <f>#REF!/'[2]P - interpolated population'!F60</f>
        <v>#REF!</v>
      </c>
      <c r="G59" s="40" t="e">
        <f>#REF!/'[2]P - interpolated population'!G60</f>
        <v>#REF!</v>
      </c>
      <c r="H59" s="37" t="e">
        <f>#REF!/'[2]P - interpolated population'!H60</f>
        <v>#REF!</v>
      </c>
      <c r="I59" s="37" t="e">
        <f>#REF!/'[2]P - interpolated population'!I60</f>
        <v>#REF!</v>
      </c>
      <c r="J59" s="37"/>
      <c r="K59" s="37" t="e">
        <f>#REF!/'[2]P - interpolated population'!K60</f>
        <v>#REF!</v>
      </c>
      <c r="L59" s="37" t="e">
        <f>#REF!/'[2]P - interpolated population'!L60</f>
        <v>#REF!</v>
      </c>
      <c r="M59" s="37" t="e">
        <f>#REF!/'[2]P - interpolated population'!M60</f>
        <v>#REF!</v>
      </c>
      <c r="N59" s="37" t="e">
        <f>#REF!/'[2]P - interpolated population'!N60</f>
        <v>#REF!</v>
      </c>
      <c r="O59" s="37" t="e">
        <f>#REF!/'[2]P - interpolated population'!O60</f>
        <v>#REF!</v>
      </c>
      <c r="P59" s="37" t="e">
        <f>#REF!/'[2]P - interpolated population'!P60</f>
        <v>#REF!</v>
      </c>
      <c r="R59" s="37" t="e">
        <f>#REF!/'[2]P - interpolated population'!R60</f>
        <v>#REF!</v>
      </c>
    </row>
    <row r="60" spans="1:18">
      <c r="A60">
        <v>1876</v>
      </c>
      <c r="B60" s="37" t="e">
        <f>#REF!/'[2]P - interpolated population'!B61</f>
        <v>#REF!</v>
      </c>
      <c r="C60" s="37" t="e">
        <f>#REF!/'[2]P - interpolated population'!C61</f>
        <v>#REF!</v>
      </c>
      <c r="D60" s="37" t="e">
        <f>#REF!/'[2]P - interpolated population'!D61</f>
        <v>#REF!</v>
      </c>
      <c r="E60" s="37" t="e">
        <f>#REF!/'[2]P - interpolated population'!E61</f>
        <v>#REF!</v>
      </c>
      <c r="F60" s="40" t="e">
        <f>#REF!/'[2]P - interpolated population'!F61</f>
        <v>#REF!</v>
      </c>
      <c r="G60" s="40" t="e">
        <f>#REF!/'[2]P - interpolated population'!G61</f>
        <v>#REF!</v>
      </c>
      <c r="H60" s="37" t="e">
        <f>#REF!/'[2]P - interpolated population'!H61</f>
        <v>#REF!</v>
      </c>
      <c r="I60" s="37" t="e">
        <f>#REF!/'[2]P - interpolated population'!I61</f>
        <v>#REF!</v>
      </c>
      <c r="J60" s="37"/>
      <c r="K60" s="37" t="e">
        <f>#REF!/'[2]P - interpolated population'!K61</f>
        <v>#REF!</v>
      </c>
      <c r="L60" s="37" t="e">
        <f>#REF!/'[2]P - interpolated population'!L61</f>
        <v>#REF!</v>
      </c>
      <c r="M60" s="37" t="e">
        <f>#REF!/'[2]P - interpolated population'!M61</f>
        <v>#REF!</v>
      </c>
      <c r="N60" s="37" t="e">
        <f>#REF!/'[2]P - interpolated population'!N61</f>
        <v>#REF!</v>
      </c>
      <c r="O60" s="37" t="e">
        <f>#REF!/'[2]P - interpolated population'!O61</f>
        <v>#REF!</v>
      </c>
      <c r="P60" s="37" t="e">
        <f>#REF!/'[2]P - interpolated population'!P61</f>
        <v>#REF!</v>
      </c>
      <c r="R60" s="37" t="e">
        <f>#REF!/'[2]P - interpolated population'!R61</f>
        <v>#REF!</v>
      </c>
    </row>
    <row r="61" spans="1:18">
      <c r="A61">
        <v>1877</v>
      </c>
      <c r="B61" s="37" t="e">
        <f>#REF!/'[2]P - interpolated population'!B62</f>
        <v>#REF!</v>
      </c>
      <c r="C61" s="37" t="e">
        <f>#REF!/'[2]P - interpolated population'!C62</f>
        <v>#REF!</v>
      </c>
      <c r="D61" s="37" t="e">
        <f>#REF!/'[2]P - interpolated population'!D62</f>
        <v>#REF!</v>
      </c>
      <c r="E61" s="37" t="e">
        <f>#REF!/'[2]P - interpolated population'!E62</f>
        <v>#REF!</v>
      </c>
      <c r="F61" s="40" t="e">
        <f>#REF!/'[2]P - interpolated population'!F62</f>
        <v>#REF!</v>
      </c>
      <c r="G61" s="40" t="e">
        <f>#REF!/'[2]P - interpolated population'!G62</f>
        <v>#REF!</v>
      </c>
      <c r="H61" s="37" t="e">
        <f>#REF!/'[2]P - interpolated population'!H62</f>
        <v>#REF!</v>
      </c>
      <c r="I61" s="37" t="e">
        <f>#REF!/'[2]P - interpolated population'!I62</f>
        <v>#REF!</v>
      </c>
      <c r="J61" s="37"/>
      <c r="K61" s="37" t="e">
        <f>#REF!/'[2]P - interpolated population'!K62</f>
        <v>#REF!</v>
      </c>
      <c r="L61" s="37" t="e">
        <f>#REF!/'[2]P - interpolated population'!L62</f>
        <v>#REF!</v>
      </c>
      <c r="M61" s="37" t="e">
        <f>#REF!/'[2]P - interpolated population'!M62</f>
        <v>#REF!</v>
      </c>
      <c r="N61" s="37" t="e">
        <f>#REF!/'[2]P - interpolated population'!N62</f>
        <v>#REF!</v>
      </c>
      <c r="O61" s="37" t="e">
        <f>#REF!/'[2]P - interpolated population'!O62</f>
        <v>#REF!</v>
      </c>
      <c r="P61" s="37" t="e">
        <f>#REF!/'[2]P - interpolated population'!P62</f>
        <v>#REF!</v>
      </c>
      <c r="R61" s="37" t="e">
        <f>#REF!/'[2]P - interpolated population'!R62</f>
        <v>#REF!</v>
      </c>
    </row>
    <row r="62" spans="1:18">
      <c r="A62">
        <v>1878</v>
      </c>
      <c r="B62" s="37" t="e">
        <f>#REF!/'[2]P - interpolated population'!B63</f>
        <v>#REF!</v>
      </c>
      <c r="C62" s="37" t="e">
        <f>#REF!/'[2]P - interpolated population'!C63</f>
        <v>#REF!</v>
      </c>
      <c r="D62" s="37" t="e">
        <f>#REF!/'[2]P - interpolated population'!D63</f>
        <v>#REF!</v>
      </c>
      <c r="E62" s="37" t="e">
        <f>#REF!/'[2]P - interpolated population'!E63</f>
        <v>#REF!</v>
      </c>
      <c r="F62" s="40" t="e">
        <f>#REF!/'[2]P - interpolated population'!F63</f>
        <v>#REF!</v>
      </c>
      <c r="G62" s="40" t="e">
        <f>#REF!/'[2]P - interpolated population'!G63</f>
        <v>#REF!</v>
      </c>
      <c r="H62" s="37" t="e">
        <f>#REF!/'[2]P - interpolated population'!H63</f>
        <v>#REF!</v>
      </c>
      <c r="I62" s="37" t="e">
        <f>#REF!/'[2]P - interpolated population'!I63</f>
        <v>#REF!</v>
      </c>
      <c r="J62" s="37"/>
      <c r="K62" s="37" t="e">
        <f>#REF!/'[2]P - interpolated population'!K63</f>
        <v>#REF!</v>
      </c>
      <c r="L62" s="37" t="e">
        <f>#REF!/'[2]P - interpolated population'!L63</f>
        <v>#REF!</v>
      </c>
      <c r="M62" s="37" t="e">
        <f>#REF!/'[2]P - interpolated population'!M63</f>
        <v>#REF!</v>
      </c>
      <c r="N62" s="37" t="e">
        <f>#REF!/'[2]P - interpolated population'!N63</f>
        <v>#REF!</v>
      </c>
      <c r="O62" s="37" t="e">
        <f>#REF!/'[2]P - interpolated population'!O63</f>
        <v>#REF!</v>
      </c>
      <c r="P62" s="37" t="e">
        <f>#REF!/'[2]P - interpolated population'!P63</f>
        <v>#REF!</v>
      </c>
      <c r="R62" s="37" t="e">
        <f>#REF!/'[2]P - interpolated population'!R63</f>
        <v>#REF!</v>
      </c>
    </row>
    <row r="63" spans="1:18">
      <c r="A63">
        <v>1879</v>
      </c>
      <c r="B63" s="37" t="e">
        <f>#REF!/'[2]P - interpolated population'!B64</f>
        <v>#REF!</v>
      </c>
      <c r="C63" s="37" t="e">
        <f>#REF!/'[2]P - interpolated population'!C64</f>
        <v>#REF!</v>
      </c>
      <c r="D63" s="37" t="e">
        <f>#REF!/'[2]P - interpolated population'!D64</f>
        <v>#REF!</v>
      </c>
      <c r="E63" s="37" t="e">
        <f>#REF!/'[2]P - interpolated population'!E64</f>
        <v>#REF!</v>
      </c>
      <c r="F63" s="40" t="e">
        <f>#REF!/'[2]P - interpolated population'!F64</f>
        <v>#REF!</v>
      </c>
      <c r="G63" s="40" t="e">
        <f>#REF!/'[2]P - interpolated population'!G64</f>
        <v>#REF!</v>
      </c>
      <c r="H63" s="37" t="e">
        <f>#REF!/'[2]P - interpolated population'!H64</f>
        <v>#REF!</v>
      </c>
      <c r="I63" s="37" t="e">
        <f>#REF!/'[2]P - interpolated population'!I64</f>
        <v>#REF!</v>
      </c>
      <c r="J63" s="37"/>
      <c r="K63" s="37" t="e">
        <f>#REF!/'[2]P - interpolated population'!K64</f>
        <v>#REF!</v>
      </c>
      <c r="L63" s="37" t="e">
        <f>#REF!/'[2]P - interpolated population'!L64</f>
        <v>#REF!</v>
      </c>
      <c r="M63" s="37" t="e">
        <f>#REF!/'[2]P - interpolated population'!M64</f>
        <v>#REF!</v>
      </c>
      <c r="N63" s="37" t="e">
        <f>#REF!/'[2]P - interpolated population'!N64</f>
        <v>#REF!</v>
      </c>
      <c r="O63" s="37" t="e">
        <f>#REF!/'[2]P - interpolated population'!O64</f>
        <v>#REF!</v>
      </c>
      <c r="P63" s="37" t="e">
        <f>#REF!/'[2]P - interpolated population'!P64</f>
        <v>#REF!</v>
      </c>
      <c r="R63" s="37" t="e">
        <f>#REF!/'[2]P - interpolated population'!R64</f>
        <v>#REF!</v>
      </c>
    </row>
    <row r="64" spans="1:18">
      <c r="A64">
        <v>1880</v>
      </c>
      <c r="B64" s="37" t="e">
        <f>#REF!/'[2]P - interpolated population'!B65</f>
        <v>#REF!</v>
      </c>
      <c r="C64" s="37" t="e">
        <f>#REF!/'[2]P - interpolated population'!C65</f>
        <v>#REF!</v>
      </c>
      <c r="D64" s="37" t="e">
        <f>#REF!/'[2]P - interpolated population'!D65</f>
        <v>#REF!</v>
      </c>
      <c r="E64" s="37" t="e">
        <f>#REF!/'[2]P - interpolated population'!E65</f>
        <v>#REF!</v>
      </c>
      <c r="F64" s="40" t="e">
        <f>#REF!/'[2]P - interpolated population'!F65</f>
        <v>#REF!</v>
      </c>
      <c r="G64" s="40" t="e">
        <f>#REF!/'[2]P - interpolated population'!G65</f>
        <v>#REF!</v>
      </c>
      <c r="H64" s="37" t="e">
        <f>#REF!/'[2]P - interpolated population'!H65</f>
        <v>#REF!</v>
      </c>
      <c r="I64" s="37" t="e">
        <f>#REF!/'[2]P - interpolated population'!I65</f>
        <v>#REF!</v>
      </c>
      <c r="J64" s="37"/>
      <c r="K64" s="37" t="e">
        <f>#REF!/'[2]P - interpolated population'!K65</f>
        <v>#REF!</v>
      </c>
      <c r="L64" s="37" t="e">
        <f>#REF!/'[2]P - interpolated population'!L65</f>
        <v>#REF!</v>
      </c>
      <c r="M64" s="37" t="e">
        <f>#REF!/'[2]P - interpolated population'!M65</f>
        <v>#REF!</v>
      </c>
      <c r="N64" s="37" t="e">
        <f>#REF!/'[2]P - interpolated population'!N65</f>
        <v>#REF!</v>
      </c>
      <c r="O64" s="37" t="e">
        <f>#REF!/'[2]P - interpolated population'!O65</f>
        <v>#REF!</v>
      </c>
      <c r="P64" s="37" t="e">
        <f>#REF!/'[2]P - interpolated population'!P65</f>
        <v>#REF!</v>
      </c>
      <c r="R64" s="37" t="e">
        <f>#REF!/'[2]P - interpolated population'!R65</f>
        <v>#REF!</v>
      </c>
    </row>
    <row r="65" spans="1:18">
      <c r="A65">
        <v>1881</v>
      </c>
      <c r="B65" s="37" t="e">
        <f>#REF!/'[2]P - interpolated population'!B66</f>
        <v>#REF!</v>
      </c>
      <c r="C65" s="37" t="e">
        <f>#REF!/'[2]P - interpolated population'!C66</f>
        <v>#REF!</v>
      </c>
      <c r="D65" s="37" t="e">
        <f>#REF!/'[2]P - interpolated population'!D66</f>
        <v>#REF!</v>
      </c>
      <c r="E65" s="37" t="e">
        <f>#REF!/'[2]P - interpolated population'!E66</f>
        <v>#REF!</v>
      </c>
      <c r="F65" s="40" t="e">
        <f>#REF!/'[2]P - interpolated population'!F66</f>
        <v>#REF!</v>
      </c>
      <c r="G65" s="40" t="e">
        <f>#REF!/'[2]P - interpolated population'!G66</f>
        <v>#REF!</v>
      </c>
      <c r="H65" s="37" t="e">
        <f>#REF!/'[2]P - interpolated population'!H66</f>
        <v>#REF!</v>
      </c>
      <c r="I65" s="37" t="e">
        <f>#REF!/'[2]P - interpolated population'!I66</f>
        <v>#REF!</v>
      </c>
      <c r="J65" s="37"/>
      <c r="K65" s="37" t="e">
        <f>#REF!/'[2]P - interpolated population'!K66</f>
        <v>#REF!</v>
      </c>
      <c r="L65" s="37" t="e">
        <f>#REF!/'[2]P - interpolated population'!L66</f>
        <v>#REF!</v>
      </c>
      <c r="M65" s="37" t="e">
        <f>#REF!/'[2]P - interpolated population'!M66</f>
        <v>#REF!</v>
      </c>
      <c r="N65" s="37" t="e">
        <f>#REF!/'[2]P - interpolated population'!N66</f>
        <v>#REF!</v>
      </c>
      <c r="O65" s="37" t="e">
        <f>#REF!/'[2]P - interpolated population'!O66</f>
        <v>#REF!</v>
      </c>
      <c r="P65" s="37" t="e">
        <f>#REF!/'[2]P - interpolated population'!P66</f>
        <v>#REF!</v>
      </c>
      <c r="R65" s="37" t="e">
        <f>#REF!/'[2]P - interpolated population'!R66</f>
        <v>#REF!</v>
      </c>
    </row>
    <row r="66" spans="1:18">
      <c r="A66">
        <v>1882</v>
      </c>
      <c r="B66" s="37" t="e">
        <f>#REF!/'[2]P - interpolated population'!B67</f>
        <v>#REF!</v>
      </c>
      <c r="C66" s="37" t="e">
        <f>#REF!/'[2]P - interpolated population'!C67</f>
        <v>#REF!</v>
      </c>
      <c r="D66" s="37" t="e">
        <f>#REF!/'[2]P - interpolated population'!D67</f>
        <v>#REF!</v>
      </c>
      <c r="E66" s="37" t="e">
        <f>#REF!/'[2]P - interpolated population'!E67</f>
        <v>#REF!</v>
      </c>
      <c r="F66" s="40" t="e">
        <f>#REF!/'[2]P - interpolated population'!F67</f>
        <v>#REF!</v>
      </c>
      <c r="G66" s="40" t="e">
        <f>#REF!/'[2]P - interpolated population'!G67</f>
        <v>#REF!</v>
      </c>
      <c r="H66" s="37" t="e">
        <f>#REF!/'[2]P - interpolated population'!H67</f>
        <v>#REF!</v>
      </c>
      <c r="I66" s="37" t="e">
        <f>#REF!/'[2]P - interpolated population'!I67</f>
        <v>#REF!</v>
      </c>
      <c r="J66" s="37"/>
      <c r="K66" s="37" t="e">
        <f>#REF!/'[2]P - interpolated population'!K67</f>
        <v>#REF!</v>
      </c>
      <c r="L66" s="37" t="e">
        <f>#REF!/'[2]P - interpolated population'!L67</f>
        <v>#REF!</v>
      </c>
      <c r="M66" s="37" t="e">
        <f>#REF!/'[2]P - interpolated population'!M67</f>
        <v>#REF!</v>
      </c>
      <c r="N66" s="37" t="e">
        <f>#REF!/'[2]P - interpolated population'!N67</f>
        <v>#REF!</v>
      </c>
      <c r="O66" s="37" t="e">
        <f>#REF!/'[2]P - interpolated population'!O67</f>
        <v>#REF!</v>
      </c>
      <c r="P66" s="37" t="e">
        <f>#REF!/'[2]P - interpolated population'!P67</f>
        <v>#REF!</v>
      </c>
      <c r="R66" s="37" t="e">
        <f>#REF!/'[2]P - interpolated population'!R67</f>
        <v>#REF!</v>
      </c>
    </row>
    <row r="67" spans="1:18">
      <c r="A67">
        <v>1883</v>
      </c>
      <c r="B67" s="37" t="e">
        <f>#REF!/'[2]P - interpolated population'!B68</f>
        <v>#REF!</v>
      </c>
      <c r="C67" s="37" t="e">
        <f>#REF!/'[2]P - interpolated population'!C68</f>
        <v>#REF!</v>
      </c>
      <c r="D67" s="37" t="e">
        <f>#REF!/'[2]P - interpolated population'!D68</f>
        <v>#REF!</v>
      </c>
      <c r="E67" s="37" t="e">
        <f>#REF!/'[2]P - interpolated population'!E68</f>
        <v>#REF!</v>
      </c>
      <c r="F67" s="40" t="e">
        <f>#REF!/'[2]P - interpolated population'!F68</f>
        <v>#REF!</v>
      </c>
      <c r="G67" s="40" t="e">
        <f>#REF!/'[2]P - interpolated population'!G68</f>
        <v>#REF!</v>
      </c>
      <c r="H67" s="37" t="e">
        <f>#REF!/'[2]P - interpolated population'!H68</f>
        <v>#REF!</v>
      </c>
      <c r="I67" s="37" t="e">
        <f>#REF!/'[2]P - interpolated population'!I68</f>
        <v>#REF!</v>
      </c>
      <c r="J67" s="37"/>
      <c r="K67" s="37" t="e">
        <f>#REF!/'[2]P - interpolated population'!K68</f>
        <v>#REF!</v>
      </c>
      <c r="L67" s="37" t="e">
        <f>#REF!/'[2]P - interpolated population'!L68</f>
        <v>#REF!</v>
      </c>
      <c r="M67" s="37" t="e">
        <f>#REF!/'[2]P - interpolated population'!M68</f>
        <v>#REF!</v>
      </c>
      <c r="N67" s="37" t="e">
        <f>#REF!/'[2]P - interpolated population'!N68</f>
        <v>#REF!</v>
      </c>
      <c r="O67" s="37" t="e">
        <f>#REF!/'[2]P - interpolated population'!O68</f>
        <v>#REF!</v>
      </c>
      <c r="P67" s="37" t="e">
        <f>#REF!/'[2]P - interpolated population'!P68</f>
        <v>#REF!</v>
      </c>
      <c r="R67" s="37" t="e">
        <f>#REF!/'[2]P - interpolated population'!R68</f>
        <v>#REF!</v>
      </c>
    </row>
    <row r="68" spans="1:18">
      <c r="A68">
        <v>1884</v>
      </c>
      <c r="B68" s="37" t="e">
        <f>#REF!/'[2]P - interpolated population'!B69</f>
        <v>#REF!</v>
      </c>
      <c r="C68" s="37" t="e">
        <f>#REF!/'[2]P - interpolated population'!C69</f>
        <v>#REF!</v>
      </c>
      <c r="D68" s="37" t="e">
        <f>#REF!/'[2]P - interpolated population'!D69</f>
        <v>#REF!</v>
      </c>
      <c r="E68" s="37" t="e">
        <f>#REF!/'[2]P - interpolated population'!E69</f>
        <v>#REF!</v>
      </c>
      <c r="F68" s="40" t="e">
        <f>#REF!/'[2]P - interpolated population'!F69</f>
        <v>#REF!</v>
      </c>
      <c r="G68" s="40" t="e">
        <f>#REF!/'[2]P - interpolated population'!G69</f>
        <v>#REF!</v>
      </c>
      <c r="H68" s="37" t="e">
        <f>#REF!/'[2]P - interpolated population'!H69</f>
        <v>#REF!</v>
      </c>
      <c r="I68" s="37" t="e">
        <f>#REF!/'[2]P - interpolated population'!I69</f>
        <v>#REF!</v>
      </c>
      <c r="J68" s="37"/>
      <c r="K68" s="37" t="e">
        <f>#REF!/'[2]P - interpolated population'!K69</f>
        <v>#REF!</v>
      </c>
      <c r="L68" s="37" t="e">
        <f>#REF!/'[2]P - interpolated population'!L69</f>
        <v>#REF!</v>
      </c>
      <c r="M68" s="37" t="e">
        <f>#REF!/'[2]P - interpolated population'!M69</f>
        <v>#REF!</v>
      </c>
      <c r="N68" s="37" t="e">
        <f>#REF!/'[2]P - interpolated population'!N69</f>
        <v>#REF!</v>
      </c>
      <c r="O68" s="37" t="e">
        <f>#REF!/'[2]P - interpolated population'!O69</f>
        <v>#REF!</v>
      </c>
      <c r="P68" s="37" t="e">
        <f>#REF!/'[2]P - interpolated population'!P69</f>
        <v>#REF!</v>
      </c>
      <c r="R68" s="37" t="e">
        <f>#REF!/'[2]P - interpolated population'!R69</f>
        <v>#REF!</v>
      </c>
    </row>
    <row r="69" spans="1:18">
      <c r="A69">
        <v>1885</v>
      </c>
      <c r="B69" s="37" t="e">
        <f>#REF!/'[2]P - interpolated population'!B70</f>
        <v>#REF!</v>
      </c>
      <c r="C69" s="37" t="e">
        <f>#REF!/'[2]P - interpolated population'!C70</f>
        <v>#REF!</v>
      </c>
      <c r="D69" s="37" t="e">
        <f>#REF!/'[2]P - interpolated population'!D70</f>
        <v>#REF!</v>
      </c>
      <c r="E69" s="37" t="e">
        <f>#REF!/'[2]P - interpolated population'!E70</f>
        <v>#REF!</v>
      </c>
      <c r="F69" s="40" t="e">
        <f>#REF!/'[2]P - interpolated population'!F70</f>
        <v>#REF!</v>
      </c>
      <c r="G69" s="40" t="e">
        <f>#REF!/'[2]P - interpolated population'!G70</f>
        <v>#REF!</v>
      </c>
      <c r="H69" s="37" t="e">
        <f>#REF!/'[2]P - interpolated population'!H70</f>
        <v>#REF!</v>
      </c>
      <c r="I69" s="37" t="e">
        <f>#REF!/'[2]P - interpolated population'!I70</f>
        <v>#REF!</v>
      </c>
      <c r="J69" s="37"/>
      <c r="K69" s="37" t="e">
        <f>#REF!/'[2]P - interpolated population'!K70</f>
        <v>#REF!</v>
      </c>
      <c r="L69" s="37" t="e">
        <f>#REF!/'[2]P - interpolated population'!L70</f>
        <v>#REF!</v>
      </c>
      <c r="M69" s="37" t="e">
        <f>#REF!/'[2]P - interpolated population'!M70</f>
        <v>#REF!</v>
      </c>
      <c r="N69" s="37" t="e">
        <f>#REF!/'[2]P - interpolated population'!N70</f>
        <v>#REF!</v>
      </c>
      <c r="O69" s="37" t="e">
        <f>#REF!/'[2]P - interpolated population'!O70</f>
        <v>#REF!</v>
      </c>
      <c r="P69" s="37" t="e">
        <f>#REF!/'[2]P - interpolated population'!P70</f>
        <v>#REF!</v>
      </c>
      <c r="R69" s="37" t="e">
        <f>#REF!/'[2]P - interpolated population'!R70</f>
        <v>#REF!</v>
      </c>
    </row>
    <row r="70" spans="1:18">
      <c r="A70">
        <v>1886</v>
      </c>
      <c r="B70" s="37" t="e">
        <f>#REF!/'[2]P - interpolated population'!B71</f>
        <v>#REF!</v>
      </c>
      <c r="C70" s="37" t="e">
        <f>#REF!/'[2]P - interpolated population'!C71</f>
        <v>#REF!</v>
      </c>
      <c r="D70" s="37" t="e">
        <f>#REF!/'[2]P - interpolated population'!D71</f>
        <v>#REF!</v>
      </c>
      <c r="E70" s="37" t="e">
        <f>#REF!/'[2]P - interpolated population'!E71</f>
        <v>#REF!</v>
      </c>
      <c r="F70" s="40" t="e">
        <f>#REF!/'[2]P - interpolated population'!F71</f>
        <v>#REF!</v>
      </c>
      <c r="G70" s="40" t="e">
        <f>#REF!/'[2]P - interpolated population'!G71</f>
        <v>#REF!</v>
      </c>
      <c r="H70" s="37" t="e">
        <f>#REF!/'[2]P - interpolated population'!H71</f>
        <v>#REF!</v>
      </c>
      <c r="I70" s="37" t="e">
        <f>#REF!/'[2]P - interpolated population'!I71</f>
        <v>#REF!</v>
      </c>
      <c r="J70" s="37"/>
      <c r="K70" s="37" t="e">
        <f>#REF!/'[2]P - interpolated population'!K71</f>
        <v>#REF!</v>
      </c>
      <c r="L70" s="37" t="e">
        <f>#REF!/'[2]P - interpolated population'!L71</f>
        <v>#REF!</v>
      </c>
      <c r="M70" s="37" t="e">
        <f>#REF!/'[2]P - interpolated population'!M71</f>
        <v>#REF!</v>
      </c>
      <c r="N70" s="37" t="e">
        <f>#REF!/'[2]P - interpolated population'!N71</f>
        <v>#REF!</v>
      </c>
      <c r="O70" s="37" t="e">
        <f>#REF!/'[2]P - interpolated population'!O71</f>
        <v>#REF!</v>
      </c>
      <c r="P70" s="37" t="e">
        <f>#REF!/'[2]P - interpolated population'!P71</f>
        <v>#REF!</v>
      </c>
      <c r="R70" s="37" t="e">
        <f>#REF!/'[2]P - interpolated population'!R71</f>
        <v>#REF!</v>
      </c>
    </row>
    <row r="71" spans="1:18">
      <c r="A71">
        <v>1887</v>
      </c>
      <c r="B71" s="37" t="e">
        <f>#REF!/'[2]P - interpolated population'!B72</f>
        <v>#REF!</v>
      </c>
      <c r="C71" s="37" t="e">
        <f>#REF!/'[2]P - interpolated population'!C72</f>
        <v>#REF!</v>
      </c>
      <c r="D71" s="37" t="e">
        <f>#REF!/'[2]P - interpolated population'!D72</f>
        <v>#REF!</v>
      </c>
      <c r="E71" s="37" t="e">
        <f>#REF!/'[2]P - interpolated population'!E72</f>
        <v>#REF!</v>
      </c>
      <c r="F71" s="40" t="e">
        <f>#REF!/'[2]P - interpolated population'!F72</f>
        <v>#REF!</v>
      </c>
      <c r="G71" s="40" t="e">
        <f>#REF!/'[2]P - interpolated population'!G72</f>
        <v>#REF!</v>
      </c>
      <c r="H71" s="37" t="e">
        <f>#REF!/'[2]P - interpolated population'!H72</f>
        <v>#REF!</v>
      </c>
      <c r="I71" s="37" t="e">
        <f>#REF!/'[2]P - interpolated population'!I72</f>
        <v>#REF!</v>
      </c>
      <c r="J71" s="37"/>
      <c r="K71" s="37" t="e">
        <f>#REF!/'[2]P - interpolated population'!K72</f>
        <v>#REF!</v>
      </c>
      <c r="L71" s="37" t="e">
        <f>#REF!/'[2]P - interpolated population'!L72</f>
        <v>#REF!</v>
      </c>
      <c r="M71" s="37" t="e">
        <f>#REF!/'[2]P - interpolated population'!M72</f>
        <v>#REF!</v>
      </c>
      <c r="N71" s="37" t="e">
        <f>#REF!/'[2]P - interpolated population'!N72</f>
        <v>#REF!</v>
      </c>
      <c r="O71" s="37" t="e">
        <f>#REF!/'[2]P - interpolated population'!O72</f>
        <v>#REF!</v>
      </c>
      <c r="P71" s="37" t="e">
        <f>#REF!/'[2]P - interpolated population'!P72</f>
        <v>#REF!</v>
      </c>
      <c r="R71" s="37" t="e">
        <f>#REF!/'[2]P - interpolated population'!R72</f>
        <v>#REF!</v>
      </c>
    </row>
    <row r="72" spans="1:18">
      <c r="A72">
        <v>1888</v>
      </c>
      <c r="B72" s="37" t="e">
        <f>#REF!/'[2]P - interpolated population'!B73</f>
        <v>#REF!</v>
      </c>
      <c r="C72" s="37" t="e">
        <f>#REF!/'[2]P - interpolated population'!C73</f>
        <v>#REF!</v>
      </c>
      <c r="D72" s="37" t="e">
        <f>#REF!/'[2]P - interpolated population'!D73</f>
        <v>#REF!</v>
      </c>
      <c r="E72" s="37" t="e">
        <f>#REF!/'[2]P - interpolated population'!E73</f>
        <v>#REF!</v>
      </c>
      <c r="F72" s="40" t="e">
        <f>#REF!/'[2]P - interpolated population'!F73</f>
        <v>#REF!</v>
      </c>
      <c r="G72" s="40" t="e">
        <f>#REF!/'[2]P - interpolated population'!G73</f>
        <v>#REF!</v>
      </c>
      <c r="H72" s="37" t="e">
        <f>#REF!/'[2]P - interpolated population'!H73</f>
        <v>#REF!</v>
      </c>
      <c r="I72" s="37" t="e">
        <f>#REF!/'[2]P - interpolated population'!I73</f>
        <v>#REF!</v>
      </c>
      <c r="J72" s="37"/>
      <c r="K72" s="37" t="e">
        <f>#REF!/'[2]P - interpolated population'!K73</f>
        <v>#REF!</v>
      </c>
      <c r="L72" s="37" t="e">
        <f>#REF!/'[2]P - interpolated population'!L73</f>
        <v>#REF!</v>
      </c>
      <c r="M72" s="37" t="e">
        <f>#REF!/'[2]P - interpolated population'!M73</f>
        <v>#REF!</v>
      </c>
      <c r="N72" s="37" t="e">
        <f>#REF!/'[2]P - interpolated population'!N73</f>
        <v>#REF!</v>
      </c>
      <c r="O72" s="37" t="e">
        <f>#REF!/'[2]P - interpolated population'!O73</f>
        <v>#REF!</v>
      </c>
      <c r="P72" s="37" t="e">
        <f>#REF!/'[2]P - interpolated population'!P73</f>
        <v>#REF!</v>
      </c>
      <c r="R72" s="37" t="e">
        <f>#REF!/'[2]P - interpolated population'!R73</f>
        <v>#REF!</v>
      </c>
    </row>
    <row r="73" spans="1:18">
      <c r="A73">
        <v>1889</v>
      </c>
      <c r="B73" s="37" t="e">
        <f>#REF!/'[2]P - interpolated population'!B74</f>
        <v>#REF!</v>
      </c>
      <c r="C73" s="37" t="e">
        <f>#REF!/'[2]P - interpolated population'!C74</f>
        <v>#REF!</v>
      </c>
      <c r="D73" s="37" t="e">
        <f>#REF!/'[2]P - interpolated population'!D74</f>
        <v>#REF!</v>
      </c>
      <c r="E73" s="37" t="e">
        <f>#REF!/'[2]P - interpolated population'!E74</f>
        <v>#REF!</v>
      </c>
      <c r="F73" s="40" t="e">
        <f>#REF!/'[2]P - interpolated population'!F74</f>
        <v>#REF!</v>
      </c>
      <c r="G73" s="40" t="e">
        <f>#REF!/'[2]P - interpolated population'!G74</f>
        <v>#REF!</v>
      </c>
      <c r="H73" s="37" t="e">
        <f>#REF!/'[2]P - interpolated population'!H74</f>
        <v>#REF!</v>
      </c>
      <c r="I73" s="37" t="e">
        <f>#REF!/'[2]P - interpolated population'!I74</f>
        <v>#REF!</v>
      </c>
      <c r="J73" s="37"/>
      <c r="K73" s="37" t="e">
        <f>#REF!/'[2]P - interpolated population'!K74</f>
        <v>#REF!</v>
      </c>
      <c r="L73" s="37" t="e">
        <f>#REF!/'[2]P - interpolated population'!L74</f>
        <v>#REF!</v>
      </c>
      <c r="M73" s="37" t="e">
        <f>#REF!/'[2]P - interpolated population'!M74</f>
        <v>#REF!</v>
      </c>
      <c r="N73" s="37" t="e">
        <f>#REF!/'[2]P - interpolated population'!N74</f>
        <v>#REF!</v>
      </c>
      <c r="O73" s="37" t="e">
        <f>#REF!/'[2]P - interpolated population'!O74</f>
        <v>#REF!</v>
      </c>
      <c r="P73" s="37" t="e">
        <f>#REF!/'[2]P - interpolated population'!P74</f>
        <v>#REF!</v>
      </c>
      <c r="R73" s="37" t="e">
        <f>#REF!/'[2]P - interpolated population'!R74</f>
        <v>#REF!</v>
      </c>
    </row>
    <row r="74" spans="1:18">
      <c r="A74">
        <v>1890</v>
      </c>
      <c r="B74" s="37" t="e">
        <f>#REF!/'[2]P - interpolated population'!B75</f>
        <v>#REF!</v>
      </c>
      <c r="C74" s="37" t="e">
        <f>#REF!/'[2]P - interpolated population'!C75</f>
        <v>#REF!</v>
      </c>
      <c r="D74" s="37" t="e">
        <f>#REF!/'[2]P - interpolated population'!D75</f>
        <v>#REF!</v>
      </c>
      <c r="E74" s="37" t="e">
        <f>#REF!/'[2]P - interpolated population'!E75</f>
        <v>#REF!</v>
      </c>
      <c r="F74" s="40" t="e">
        <f>#REF!/'[2]P - interpolated population'!F75</f>
        <v>#REF!</v>
      </c>
      <c r="G74" s="40" t="e">
        <f>#REF!/'[2]P - interpolated population'!G75</f>
        <v>#REF!</v>
      </c>
      <c r="H74" s="37" t="e">
        <f>#REF!/'[2]P - interpolated population'!H75</f>
        <v>#REF!</v>
      </c>
      <c r="I74" s="37" t="e">
        <f>#REF!/'[2]P - interpolated population'!I75</f>
        <v>#REF!</v>
      </c>
      <c r="J74" s="37"/>
      <c r="K74" s="37" t="e">
        <f>#REF!/'[2]P - interpolated population'!K75</f>
        <v>#REF!</v>
      </c>
      <c r="L74" s="37" t="e">
        <f>#REF!/'[2]P - interpolated population'!L75</f>
        <v>#REF!</v>
      </c>
      <c r="M74" s="37" t="e">
        <f>#REF!/'[2]P - interpolated population'!M75</f>
        <v>#REF!</v>
      </c>
      <c r="N74" s="37" t="e">
        <f>#REF!/'[2]P - interpolated population'!N75</f>
        <v>#REF!</v>
      </c>
      <c r="O74" s="37" t="e">
        <f>#REF!/'[2]P - interpolated population'!O75</f>
        <v>#REF!</v>
      </c>
      <c r="P74" s="37" t="e">
        <f>#REF!/'[2]P - interpolated population'!P75</f>
        <v>#REF!</v>
      </c>
      <c r="R74" s="37" t="e">
        <f>#REF!/'[2]P - interpolated population'!R75</f>
        <v>#REF!</v>
      </c>
    </row>
    <row r="75" spans="1:18">
      <c r="A75">
        <v>1891</v>
      </c>
      <c r="B75" s="37" t="e">
        <f>#REF!/'[2]P - interpolated population'!B76</f>
        <v>#REF!</v>
      </c>
      <c r="C75" s="37" t="e">
        <f>#REF!/'[2]P - interpolated population'!C76</f>
        <v>#REF!</v>
      </c>
      <c r="D75" s="37" t="e">
        <f>#REF!/'[2]P - interpolated population'!D76</f>
        <v>#REF!</v>
      </c>
      <c r="E75" s="37" t="e">
        <f>#REF!/'[2]P - interpolated population'!E76</f>
        <v>#REF!</v>
      </c>
      <c r="F75" s="40" t="e">
        <f>#REF!/'[2]P - interpolated population'!F76</f>
        <v>#REF!</v>
      </c>
      <c r="G75" s="40" t="e">
        <f>#REF!/'[2]P - interpolated population'!G76</f>
        <v>#REF!</v>
      </c>
      <c r="H75" s="37" t="e">
        <f>#REF!/'[2]P - interpolated population'!H76</f>
        <v>#REF!</v>
      </c>
      <c r="I75" s="37" t="e">
        <f>#REF!/'[2]P - interpolated population'!I76</f>
        <v>#REF!</v>
      </c>
      <c r="J75" s="37"/>
      <c r="K75" s="37" t="e">
        <f>#REF!/'[2]P - interpolated population'!K76</f>
        <v>#REF!</v>
      </c>
      <c r="L75" s="37" t="e">
        <f>#REF!/'[2]P - interpolated population'!L76</f>
        <v>#REF!</v>
      </c>
      <c r="M75" s="37" t="e">
        <f>#REF!/'[2]P - interpolated population'!M76</f>
        <v>#REF!</v>
      </c>
      <c r="N75" s="37" t="e">
        <f>#REF!/'[2]P - interpolated population'!N76</f>
        <v>#REF!</v>
      </c>
      <c r="O75" s="37" t="e">
        <f>#REF!/'[2]P - interpolated population'!O76</f>
        <v>#REF!</v>
      </c>
      <c r="P75" s="37" t="e">
        <f>#REF!/'[2]P - interpolated population'!P76</f>
        <v>#REF!</v>
      </c>
      <c r="R75" s="37" t="e">
        <f>#REF!/'[2]P - interpolated population'!R76</f>
        <v>#REF!</v>
      </c>
    </row>
    <row r="76" spans="1:18">
      <c r="A76">
        <v>1892</v>
      </c>
      <c r="B76" s="37" t="e">
        <f>#REF!/'[2]P - interpolated population'!B77</f>
        <v>#REF!</v>
      </c>
      <c r="C76" s="37" t="e">
        <f>#REF!/'[2]P - interpolated population'!C77</f>
        <v>#REF!</v>
      </c>
      <c r="D76" s="37" t="e">
        <f>#REF!/'[2]P - interpolated population'!D77</f>
        <v>#REF!</v>
      </c>
      <c r="E76" s="37" t="e">
        <f>#REF!/'[2]P - interpolated population'!E77</f>
        <v>#REF!</v>
      </c>
      <c r="F76" s="40" t="e">
        <f>#REF!/'[2]P - interpolated population'!F77</f>
        <v>#REF!</v>
      </c>
      <c r="G76" s="40" t="e">
        <f>#REF!/'[2]P - interpolated population'!G77</f>
        <v>#REF!</v>
      </c>
      <c r="H76" s="37" t="e">
        <f>#REF!/'[2]P - interpolated population'!H77</f>
        <v>#REF!</v>
      </c>
      <c r="I76" s="37" t="e">
        <f>#REF!/'[2]P - interpolated population'!I77</f>
        <v>#REF!</v>
      </c>
      <c r="J76" s="37"/>
      <c r="K76" s="37" t="e">
        <f>#REF!/'[2]P - interpolated population'!K77</f>
        <v>#REF!</v>
      </c>
      <c r="L76" s="37" t="e">
        <f>#REF!/'[2]P - interpolated population'!L77</f>
        <v>#REF!</v>
      </c>
      <c r="M76" s="37" t="e">
        <f>#REF!/'[2]P - interpolated population'!M77</f>
        <v>#REF!</v>
      </c>
      <c r="N76" s="37" t="e">
        <f>#REF!/'[2]P - interpolated population'!N77</f>
        <v>#REF!</v>
      </c>
      <c r="O76" s="37" t="e">
        <f>#REF!/'[2]P - interpolated population'!O77</f>
        <v>#REF!</v>
      </c>
      <c r="P76" s="37" t="e">
        <f>#REF!/'[2]P - interpolated population'!P77</f>
        <v>#REF!</v>
      </c>
      <c r="R76" s="37" t="e">
        <f>#REF!/'[2]P - interpolated population'!R77</f>
        <v>#REF!</v>
      </c>
    </row>
    <row r="77" spans="1:18">
      <c r="A77">
        <v>1893</v>
      </c>
      <c r="B77" s="37" t="e">
        <f>#REF!/'[2]P - interpolated population'!B78</f>
        <v>#REF!</v>
      </c>
      <c r="C77" s="37" t="e">
        <f>#REF!/'[2]P - interpolated population'!C78</f>
        <v>#REF!</v>
      </c>
      <c r="D77" s="37" t="e">
        <f>#REF!/'[2]P - interpolated population'!D78</f>
        <v>#REF!</v>
      </c>
      <c r="E77" s="37" t="e">
        <f>#REF!/'[2]P - interpolated population'!E78</f>
        <v>#REF!</v>
      </c>
      <c r="F77" s="40" t="e">
        <f>#REF!/'[2]P - interpolated population'!F78</f>
        <v>#REF!</v>
      </c>
      <c r="G77" s="40" t="e">
        <f>#REF!/'[2]P - interpolated population'!G78</f>
        <v>#REF!</v>
      </c>
      <c r="H77" s="37" t="e">
        <f>#REF!/'[2]P - interpolated population'!H78</f>
        <v>#REF!</v>
      </c>
      <c r="I77" s="37" t="e">
        <f>#REF!/'[2]P - interpolated population'!I78</f>
        <v>#REF!</v>
      </c>
      <c r="J77" s="37"/>
      <c r="K77" s="37" t="e">
        <f>#REF!/'[2]P - interpolated population'!K78</f>
        <v>#REF!</v>
      </c>
      <c r="L77" s="37" t="e">
        <f>#REF!/'[2]P - interpolated population'!L78</f>
        <v>#REF!</v>
      </c>
      <c r="M77" s="37" t="e">
        <f>#REF!/'[2]P - interpolated population'!M78</f>
        <v>#REF!</v>
      </c>
      <c r="N77" s="37" t="e">
        <f>#REF!/'[2]P - interpolated population'!N78</f>
        <v>#REF!</v>
      </c>
      <c r="O77" s="37" t="e">
        <f>#REF!/'[2]P - interpolated population'!O78</f>
        <v>#REF!</v>
      </c>
      <c r="P77" s="37" t="e">
        <f>#REF!/'[2]P - interpolated population'!P78</f>
        <v>#REF!</v>
      </c>
      <c r="R77" s="37" t="e">
        <f>#REF!/'[2]P - interpolated population'!R78</f>
        <v>#REF!</v>
      </c>
    </row>
    <row r="78" spans="1:18">
      <c r="A78">
        <v>1894</v>
      </c>
      <c r="B78" s="37" t="e">
        <f>#REF!/'[2]P - interpolated population'!B79</f>
        <v>#REF!</v>
      </c>
      <c r="C78" s="37" t="e">
        <f>#REF!/'[2]P - interpolated population'!C79</f>
        <v>#REF!</v>
      </c>
      <c r="D78" s="37" t="e">
        <f>#REF!/'[2]P - interpolated population'!D79</f>
        <v>#REF!</v>
      </c>
      <c r="E78" s="37" t="e">
        <f>#REF!/'[2]P - interpolated population'!E79</f>
        <v>#REF!</v>
      </c>
      <c r="F78" s="40" t="e">
        <f>#REF!/'[2]P - interpolated population'!F79</f>
        <v>#REF!</v>
      </c>
      <c r="G78" s="40" t="e">
        <f>#REF!/'[2]P - interpolated population'!G79</f>
        <v>#REF!</v>
      </c>
      <c r="H78" s="37" t="e">
        <f>#REF!/'[2]P - interpolated population'!H79</f>
        <v>#REF!</v>
      </c>
      <c r="I78" s="37" t="e">
        <f>#REF!/'[2]P - interpolated population'!I79</f>
        <v>#REF!</v>
      </c>
      <c r="J78" s="37"/>
      <c r="K78" s="37" t="e">
        <f>#REF!/'[2]P - interpolated population'!K79</f>
        <v>#REF!</v>
      </c>
      <c r="L78" s="37" t="e">
        <f>#REF!/'[2]P - interpolated population'!L79</f>
        <v>#REF!</v>
      </c>
      <c r="M78" s="37" t="e">
        <f>#REF!/'[2]P - interpolated population'!M79</f>
        <v>#REF!</v>
      </c>
      <c r="N78" s="37" t="e">
        <f>#REF!/'[2]P - interpolated population'!N79</f>
        <v>#REF!</v>
      </c>
      <c r="O78" s="37" t="e">
        <f>#REF!/'[2]P - interpolated population'!O79</f>
        <v>#REF!</v>
      </c>
      <c r="P78" s="37" t="e">
        <f>#REF!/'[2]P - interpolated population'!P79</f>
        <v>#REF!</v>
      </c>
      <c r="R78" s="37" t="e">
        <f>#REF!/'[2]P - interpolated population'!R79</f>
        <v>#REF!</v>
      </c>
    </row>
    <row r="79" spans="1:18">
      <c r="A79">
        <v>1895</v>
      </c>
      <c r="B79" s="37" t="e">
        <f>#REF!/'[2]P - interpolated population'!B80</f>
        <v>#REF!</v>
      </c>
      <c r="C79" s="37" t="e">
        <f>#REF!/'[2]P - interpolated population'!C80</f>
        <v>#REF!</v>
      </c>
      <c r="D79" s="37" t="e">
        <f>#REF!/'[2]P - interpolated population'!D80</f>
        <v>#REF!</v>
      </c>
      <c r="E79" s="37" t="e">
        <f>#REF!/'[2]P - interpolated population'!E80</f>
        <v>#REF!</v>
      </c>
      <c r="F79" s="40" t="e">
        <f>#REF!/'[2]P - interpolated population'!F80</f>
        <v>#REF!</v>
      </c>
      <c r="G79" s="40" t="e">
        <f>#REF!/'[2]P - interpolated population'!G80</f>
        <v>#REF!</v>
      </c>
      <c r="H79" s="37" t="e">
        <f>#REF!/'[2]P - interpolated population'!H80</f>
        <v>#REF!</v>
      </c>
      <c r="I79" s="37" t="e">
        <f>#REF!/'[2]P - interpolated population'!I80</f>
        <v>#REF!</v>
      </c>
      <c r="J79" s="37"/>
      <c r="K79" s="37" t="e">
        <f>#REF!/'[2]P - interpolated population'!K80</f>
        <v>#REF!</v>
      </c>
      <c r="L79" s="37" t="e">
        <f>#REF!/'[2]P - interpolated population'!L80</f>
        <v>#REF!</v>
      </c>
      <c r="M79" s="37" t="e">
        <f>#REF!/'[2]P - interpolated population'!M80</f>
        <v>#REF!</v>
      </c>
      <c r="N79" s="37" t="e">
        <f>#REF!/'[2]P - interpolated population'!N80</f>
        <v>#REF!</v>
      </c>
      <c r="O79" s="37" t="e">
        <f>#REF!/'[2]P - interpolated population'!O80</f>
        <v>#REF!</v>
      </c>
      <c r="P79" s="37" t="e">
        <f>#REF!/'[2]P - interpolated population'!P80</f>
        <v>#REF!</v>
      </c>
      <c r="R79" s="37" t="e">
        <f>#REF!/'[2]P - interpolated population'!R80</f>
        <v>#REF!</v>
      </c>
    </row>
    <row r="80" spans="1:18">
      <c r="A80">
        <v>1896</v>
      </c>
      <c r="B80" s="37" t="e">
        <f>#REF!/'[2]P - interpolated population'!B81</f>
        <v>#REF!</v>
      </c>
      <c r="C80" s="37" t="e">
        <f>#REF!/'[2]P - interpolated population'!C81</f>
        <v>#REF!</v>
      </c>
      <c r="D80" s="37" t="e">
        <f>#REF!/'[2]P - interpolated population'!D81</f>
        <v>#REF!</v>
      </c>
      <c r="E80" s="37" t="e">
        <f>#REF!/'[2]P - interpolated population'!E81</f>
        <v>#REF!</v>
      </c>
      <c r="F80" s="40" t="e">
        <f>#REF!/'[2]P - interpolated population'!F81</f>
        <v>#REF!</v>
      </c>
      <c r="G80" s="40" t="e">
        <f>#REF!/'[2]P - interpolated population'!G81</f>
        <v>#REF!</v>
      </c>
      <c r="H80" s="37" t="e">
        <f>#REF!/'[2]P - interpolated population'!H81</f>
        <v>#REF!</v>
      </c>
      <c r="I80" s="37" t="e">
        <f>#REF!/'[2]P - interpolated population'!I81</f>
        <v>#REF!</v>
      </c>
      <c r="J80" s="37"/>
      <c r="K80" s="37" t="e">
        <f>#REF!/'[2]P - interpolated population'!K81</f>
        <v>#REF!</v>
      </c>
      <c r="L80" s="37" t="e">
        <f>#REF!/'[2]P - interpolated population'!L81</f>
        <v>#REF!</v>
      </c>
      <c r="M80" s="37" t="e">
        <f>#REF!/'[2]P - interpolated population'!M81</f>
        <v>#REF!</v>
      </c>
      <c r="N80" s="37" t="e">
        <f>#REF!/'[2]P - interpolated population'!N81</f>
        <v>#REF!</v>
      </c>
      <c r="O80" s="37" t="e">
        <f>#REF!/'[2]P - interpolated population'!O81</f>
        <v>#REF!</v>
      </c>
      <c r="P80" s="37" t="e">
        <f>#REF!/'[2]P - interpolated population'!P81</f>
        <v>#REF!</v>
      </c>
      <c r="R80" s="37" t="e">
        <f>#REF!/'[2]P - interpolated population'!R81</f>
        <v>#REF!</v>
      </c>
    </row>
    <row r="81" spans="1:18">
      <c r="A81">
        <v>1897</v>
      </c>
      <c r="B81" s="37" t="e">
        <f>#REF!/'[2]P - interpolated population'!B82</f>
        <v>#REF!</v>
      </c>
      <c r="C81" s="37" t="e">
        <f>#REF!/'[2]P - interpolated population'!C82</f>
        <v>#REF!</v>
      </c>
      <c r="D81" s="37" t="e">
        <f>#REF!/'[2]P - interpolated population'!D82</f>
        <v>#REF!</v>
      </c>
      <c r="E81" s="37" t="e">
        <f>#REF!/'[2]P - interpolated population'!E82</f>
        <v>#REF!</v>
      </c>
      <c r="F81" s="40" t="e">
        <f>#REF!/'[2]P - interpolated population'!F82</f>
        <v>#REF!</v>
      </c>
      <c r="G81" s="40" t="e">
        <f>#REF!/'[2]P - interpolated population'!G82</f>
        <v>#REF!</v>
      </c>
      <c r="H81" s="37" t="e">
        <f>#REF!/'[2]P - interpolated population'!H82</f>
        <v>#REF!</v>
      </c>
      <c r="I81" s="37" t="e">
        <f>#REF!/'[2]P - interpolated population'!I82</f>
        <v>#REF!</v>
      </c>
      <c r="J81" s="37"/>
      <c r="K81" s="37" t="e">
        <f>#REF!/'[2]P - interpolated population'!K82</f>
        <v>#REF!</v>
      </c>
      <c r="L81" s="37" t="e">
        <f>#REF!/'[2]P - interpolated population'!L82</f>
        <v>#REF!</v>
      </c>
      <c r="M81" s="37" t="e">
        <f>#REF!/'[2]P - interpolated population'!M82</f>
        <v>#REF!</v>
      </c>
      <c r="N81" s="37" t="e">
        <f>#REF!/'[2]P - interpolated population'!N82</f>
        <v>#REF!</v>
      </c>
      <c r="O81" s="37" t="e">
        <f>#REF!/'[2]P - interpolated population'!O82</f>
        <v>#REF!</v>
      </c>
      <c r="P81" s="37" t="e">
        <f>#REF!/'[2]P - interpolated population'!P82</f>
        <v>#REF!</v>
      </c>
      <c r="R81" s="37" t="e">
        <f>#REF!/'[2]P - interpolated population'!R82</f>
        <v>#REF!</v>
      </c>
    </row>
    <row r="82" spans="1:18">
      <c r="A82">
        <v>1898</v>
      </c>
      <c r="B82" s="37" t="e">
        <f>#REF!/'[2]P - interpolated population'!B83</f>
        <v>#REF!</v>
      </c>
      <c r="C82" s="37" t="e">
        <f>#REF!/'[2]P - interpolated population'!C83</f>
        <v>#REF!</v>
      </c>
      <c r="D82" s="37" t="e">
        <f>#REF!/'[2]P - interpolated population'!D83</f>
        <v>#REF!</v>
      </c>
      <c r="E82" s="37" t="e">
        <f>#REF!/'[2]P - interpolated population'!E83</f>
        <v>#REF!</v>
      </c>
      <c r="F82" s="40" t="e">
        <f>#REF!/'[2]P - interpolated population'!F83</f>
        <v>#REF!</v>
      </c>
      <c r="G82" s="40" t="e">
        <f>#REF!/'[2]P - interpolated population'!G83</f>
        <v>#REF!</v>
      </c>
      <c r="H82" s="37" t="e">
        <f>#REF!/'[2]P - interpolated population'!H83</f>
        <v>#REF!</v>
      </c>
      <c r="I82" s="37" t="e">
        <f>#REF!/'[2]P - interpolated population'!I83</f>
        <v>#REF!</v>
      </c>
      <c r="J82" s="37"/>
      <c r="K82" s="37" t="e">
        <f>#REF!/'[2]P - interpolated population'!K83</f>
        <v>#REF!</v>
      </c>
      <c r="L82" s="37" t="e">
        <f>#REF!/'[2]P - interpolated population'!L83</f>
        <v>#REF!</v>
      </c>
      <c r="M82" s="37" t="e">
        <f>#REF!/'[2]P - interpolated population'!M83</f>
        <v>#REF!</v>
      </c>
      <c r="N82" s="37" t="e">
        <f>#REF!/'[2]P - interpolated population'!N83</f>
        <v>#REF!</v>
      </c>
      <c r="O82" s="37" t="e">
        <f>#REF!/'[2]P - interpolated population'!O83</f>
        <v>#REF!</v>
      </c>
      <c r="P82" s="37" t="e">
        <f>#REF!/'[2]P - interpolated population'!P83</f>
        <v>#REF!</v>
      </c>
      <c r="R82" s="37" t="e">
        <f>#REF!/'[2]P - interpolated population'!R83</f>
        <v>#REF!</v>
      </c>
    </row>
    <row r="83" spans="1:18">
      <c r="A83">
        <v>1899</v>
      </c>
      <c r="B83" s="37" t="e">
        <f>#REF!/'[2]P - interpolated population'!B84</f>
        <v>#REF!</v>
      </c>
      <c r="C83" s="37" t="e">
        <f>#REF!/'[2]P - interpolated population'!C84</f>
        <v>#REF!</v>
      </c>
      <c r="D83" s="37" t="e">
        <f>#REF!/'[2]P - interpolated population'!D84</f>
        <v>#REF!</v>
      </c>
      <c r="E83" s="37" t="e">
        <f>#REF!/'[2]P - interpolated population'!E84</f>
        <v>#REF!</v>
      </c>
      <c r="F83" s="40" t="e">
        <f>#REF!/'[2]P - interpolated population'!F84</f>
        <v>#REF!</v>
      </c>
      <c r="G83" s="40" t="e">
        <f>#REF!/'[2]P - interpolated population'!G84</f>
        <v>#REF!</v>
      </c>
      <c r="H83" s="37" t="e">
        <f>#REF!/'[2]P - interpolated population'!H84</f>
        <v>#REF!</v>
      </c>
      <c r="I83" s="37" t="e">
        <f>#REF!/'[2]P - interpolated population'!I84</f>
        <v>#REF!</v>
      </c>
      <c r="J83" s="37"/>
      <c r="K83" s="37" t="e">
        <f>#REF!/'[2]P - interpolated population'!K84</f>
        <v>#REF!</v>
      </c>
      <c r="L83" s="37" t="e">
        <f>#REF!/'[2]P - interpolated population'!L84</f>
        <v>#REF!</v>
      </c>
      <c r="M83" s="37" t="e">
        <f>#REF!/'[2]P - interpolated population'!M84</f>
        <v>#REF!</v>
      </c>
      <c r="N83" s="37" t="e">
        <f>#REF!/'[2]P - interpolated population'!N84</f>
        <v>#REF!</v>
      </c>
      <c r="O83" s="37" t="e">
        <f>#REF!/'[2]P - interpolated population'!O84</f>
        <v>#REF!</v>
      </c>
      <c r="P83" s="37" t="e">
        <f>#REF!/'[2]P - interpolated population'!P84</f>
        <v>#REF!</v>
      </c>
      <c r="R83" s="37" t="e">
        <f>#REF!/'[2]P - interpolated population'!R84</f>
        <v>#REF!</v>
      </c>
    </row>
    <row r="84" spans="1:18">
      <c r="A84">
        <v>1900</v>
      </c>
      <c r="B84" s="37" t="e">
        <f>#REF!/'[2]P - interpolated population'!B85</f>
        <v>#REF!</v>
      </c>
      <c r="C84" s="37" t="e">
        <f>#REF!/'[2]P - interpolated population'!C85</f>
        <v>#REF!</v>
      </c>
      <c r="D84" s="37" t="e">
        <f>#REF!/'[2]P - interpolated population'!D85</f>
        <v>#REF!</v>
      </c>
      <c r="E84" s="37" t="e">
        <f>#REF!/'[2]P - interpolated population'!E85</f>
        <v>#REF!</v>
      </c>
      <c r="F84" s="40" t="e">
        <f>#REF!/'[2]P - interpolated population'!F85</f>
        <v>#REF!</v>
      </c>
      <c r="G84" s="40" t="e">
        <f>#REF!/'[2]P - interpolated population'!G85</f>
        <v>#REF!</v>
      </c>
      <c r="H84" s="37" t="e">
        <f>#REF!/'[2]P - interpolated population'!H85</f>
        <v>#REF!</v>
      </c>
      <c r="I84" s="37" t="e">
        <f>#REF!/'[2]P - interpolated population'!I85</f>
        <v>#REF!</v>
      </c>
      <c r="J84" s="37"/>
      <c r="K84" s="37" t="e">
        <f>#REF!/'[2]P - interpolated population'!K85</f>
        <v>#REF!</v>
      </c>
      <c r="L84" s="37" t="e">
        <f>#REF!/'[2]P - interpolated population'!L85</f>
        <v>#REF!</v>
      </c>
      <c r="M84" s="37" t="e">
        <f>#REF!/'[2]P - interpolated population'!M85</f>
        <v>#REF!</v>
      </c>
      <c r="N84" s="37" t="e">
        <f>#REF!/'[2]P - interpolated population'!N85</f>
        <v>#REF!</v>
      </c>
      <c r="O84" s="37" t="e">
        <f>#REF!/'[2]P - interpolated population'!O85</f>
        <v>#REF!</v>
      </c>
      <c r="P84" s="37" t="e">
        <f>#REF!/'[2]P - interpolated population'!P85</f>
        <v>#REF!</v>
      </c>
      <c r="R84" s="37" t="e">
        <f>#REF!/'[2]P - interpolated population'!R85</f>
        <v>#REF!</v>
      </c>
    </row>
    <row r="85" spans="1:18">
      <c r="A85">
        <v>1901</v>
      </c>
      <c r="B85" s="37" t="e">
        <f>#REF!/'[2]P - interpolated population'!B86</f>
        <v>#REF!</v>
      </c>
      <c r="C85" s="37" t="e">
        <f>#REF!/'[2]P - interpolated population'!C86</f>
        <v>#REF!</v>
      </c>
      <c r="D85" s="37" t="e">
        <f>#REF!/'[2]P - interpolated population'!D86</f>
        <v>#REF!</v>
      </c>
      <c r="E85" s="37" t="e">
        <f>#REF!/'[2]P - interpolated population'!E86</f>
        <v>#REF!</v>
      </c>
      <c r="F85" s="40" t="e">
        <f>#REF!/'[2]P - interpolated population'!F86</f>
        <v>#REF!</v>
      </c>
      <c r="G85" s="40" t="e">
        <f>#REF!/'[2]P - interpolated population'!G86</f>
        <v>#REF!</v>
      </c>
      <c r="H85" s="37" t="e">
        <f>#REF!/'[2]P - interpolated population'!H86</f>
        <v>#REF!</v>
      </c>
      <c r="I85" s="37" t="e">
        <f>#REF!/'[2]P - interpolated population'!I86</f>
        <v>#REF!</v>
      </c>
      <c r="J85" s="37"/>
      <c r="K85" s="37" t="e">
        <f>#REF!/'[2]P - interpolated population'!K86</f>
        <v>#REF!</v>
      </c>
      <c r="L85" s="37" t="e">
        <f>#REF!/'[2]P - interpolated population'!L86</f>
        <v>#REF!</v>
      </c>
      <c r="M85" s="37" t="e">
        <f>#REF!/'[2]P - interpolated population'!M86</f>
        <v>#REF!</v>
      </c>
      <c r="N85" s="37" t="e">
        <f>#REF!/'[2]P - interpolated population'!N86</f>
        <v>#REF!</v>
      </c>
      <c r="O85" s="37" t="e">
        <f>#REF!/'[2]P - interpolated population'!O86</f>
        <v>#REF!</v>
      </c>
      <c r="P85" s="37" t="e">
        <f>#REF!/'[2]P - interpolated population'!P86</f>
        <v>#REF!</v>
      </c>
      <c r="R85" s="37" t="e">
        <f>#REF!/'[2]P - interpolated population'!R86</f>
        <v>#REF!</v>
      </c>
    </row>
    <row r="86" spans="1:18">
      <c r="A86">
        <v>1902</v>
      </c>
      <c r="B86" s="37" t="e">
        <f>#REF!/'[2]P - interpolated population'!B87</f>
        <v>#REF!</v>
      </c>
      <c r="C86" s="37" t="e">
        <f>#REF!/'[2]P - interpolated population'!C87</f>
        <v>#REF!</v>
      </c>
      <c r="D86" s="37" t="e">
        <f>#REF!/'[2]P - interpolated population'!D87</f>
        <v>#REF!</v>
      </c>
      <c r="E86" s="37" t="e">
        <f>#REF!/'[2]P - interpolated population'!E87</f>
        <v>#REF!</v>
      </c>
      <c r="F86" s="40" t="e">
        <f>#REF!/'[2]P - interpolated population'!F87</f>
        <v>#REF!</v>
      </c>
      <c r="G86" s="40" t="e">
        <f>#REF!/'[2]P - interpolated population'!G87</f>
        <v>#REF!</v>
      </c>
      <c r="H86" s="37" t="e">
        <f>#REF!/'[2]P - interpolated population'!H87</f>
        <v>#REF!</v>
      </c>
      <c r="I86" s="37" t="e">
        <f>#REF!/'[2]P - interpolated population'!I87</f>
        <v>#REF!</v>
      </c>
      <c r="J86" s="37"/>
      <c r="K86" s="37" t="e">
        <f>#REF!/'[2]P - interpolated population'!K87</f>
        <v>#REF!</v>
      </c>
      <c r="L86" s="37" t="e">
        <f>#REF!/'[2]P - interpolated population'!L87</f>
        <v>#REF!</v>
      </c>
      <c r="M86" s="37" t="e">
        <f>#REF!/'[2]P - interpolated population'!M87</f>
        <v>#REF!</v>
      </c>
      <c r="N86" s="37" t="e">
        <f>#REF!/'[2]P - interpolated population'!N87</f>
        <v>#REF!</v>
      </c>
      <c r="O86" s="37" t="e">
        <f>#REF!/'[2]P - interpolated population'!O87</f>
        <v>#REF!</v>
      </c>
      <c r="P86" s="37" t="e">
        <f>#REF!/'[2]P - interpolated population'!P87</f>
        <v>#REF!</v>
      </c>
      <c r="R86" s="37" t="e">
        <f>#REF!/'[2]P - interpolated population'!R87</f>
        <v>#REF!</v>
      </c>
    </row>
    <row r="87" spans="1:18">
      <c r="A87">
        <v>1903</v>
      </c>
      <c r="B87" s="37" t="e">
        <f>#REF!/'[2]P - interpolated population'!B88</f>
        <v>#REF!</v>
      </c>
      <c r="C87" s="37" t="e">
        <f>#REF!/'[2]P - interpolated population'!C88</f>
        <v>#REF!</v>
      </c>
      <c r="D87" s="37" t="e">
        <f>#REF!/'[2]P - interpolated population'!D88</f>
        <v>#REF!</v>
      </c>
      <c r="E87" s="37" t="e">
        <f>#REF!/'[2]P - interpolated population'!E88</f>
        <v>#REF!</v>
      </c>
      <c r="F87" s="40" t="e">
        <f>#REF!/'[2]P - interpolated population'!F88</f>
        <v>#REF!</v>
      </c>
      <c r="G87" s="40" t="e">
        <f>#REF!/'[2]P - interpolated population'!G88</f>
        <v>#REF!</v>
      </c>
      <c r="H87" s="37" t="e">
        <f>#REF!/'[2]P - interpolated population'!H88</f>
        <v>#REF!</v>
      </c>
      <c r="I87" s="37" t="e">
        <f>#REF!/'[2]P - interpolated population'!I88</f>
        <v>#REF!</v>
      </c>
      <c r="J87" s="37"/>
      <c r="K87" s="37" t="e">
        <f>#REF!/'[2]P - interpolated population'!K88</f>
        <v>#REF!</v>
      </c>
      <c r="L87" s="37" t="e">
        <f>#REF!/'[2]P - interpolated population'!L88</f>
        <v>#REF!</v>
      </c>
      <c r="M87" s="37" t="e">
        <f>#REF!/'[2]P - interpolated population'!M88</f>
        <v>#REF!</v>
      </c>
      <c r="N87" s="37" t="e">
        <f>#REF!/'[2]P - interpolated population'!N88</f>
        <v>#REF!</v>
      </c>
      <c r="O87" s="37" t="e">
        <f>#REF!/'[2]P - interpolated population'!O88</f>
        <v>#REF!</v>
      </c>
      <c r="P87" s="37" t="e">
        <f>#REF!/'[2]P - interpolated population'!P88</f>
        <v>#REF!</v>
      </c>
      <c r="R87" s="37" t="e">
        <f>#REF!/'[2]P - interpolated population'!R88</f>
        <v>#REF!</v>
      </c>
    </row>
  </sheetData>
  <mergeCells count="1">
    <mergeCell ref="B1:P1"/>
  </mergeCells>
  <phoneticPr fontId="1"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X99"/>
  <sheetViews>
    <sheetView zoomScale="85" workbookViewId="0">
      <pane xSplit="1" ySplit="2" topLeftCell="B3" activePane="bottomRight" state="frozen"/>
      <selection pane="topRight" activeCell="B1" sqref="B1"/>
      <selection pane="bottomLeft" activeCell="A2" sqref="A2"/>
      <selection pane="bottomRight" activeCell="H6" sqref="H6"/>
    </sheetView>
  </sheetViews>
  <sheetFormatPr baseColWidth="10" defaultColWidth="7.5703125" defaultRowHeight="13"/>
  <cols>
    <col min="1" max="1" width="5.28515625" customWidth="1"/>
    <col min="2" max="6" width="11.5703125" style="37" customWidth="1"/>
    <col min="7" max="7" width="11.5703125" style="38" customWidth="1"/>
    <col min="8" max="16" width="11.5703125" style="37" customWidth="1"/>
    <col min="18" max="18" width="10.140625" style="17" customWidth="1"/>
    <col min="19" max="19" width="10.7109375" customWidth="1"/>
    <col min="20" max="20" width="7.5703125" style="37"/>
  </cols>
  <sheetData>
    <row r="1" spans="1:24">
      <c r="B1" s="58" t="s">
        <v>99</v>
      </c>
      <c r="C1" s="58"/>
      <c r="D1" s="58"/>
      <c r="E1" s="58"/>
      <c r="F1" s="58"/>
      <c r="G1" s="58"/>
      <c r="H1" s="58"/>
      <c r="I1" s="58"/>
      <c r="J1" s="58"/>
      <c r="K1" s="58"/>
      <c r="L1" s="58"/>
      <c r="M1" s="58"/>
      <c r="N1" s="58"/>
      <c r="O1" s="58"/>
      <c r="P1" s="58"/>
      <c r="R1" s="17" t="s">
        <v>189</v>
      </c>
    </row>
    <row r="2" spans="1:24">
      <c r="B2" s="37" t="s">
        <v>173</v>
      </c>
      <c r="C2" s="37" t="s">
        <v>100</v>
      </c>
      <c r="D2" s="37" t="s">
        <v>175</v>
      </c>
      <c r="E2" s="37" t="s">
        <v>176</v>
      </c>
      <c r="F2" s="37" t="s">
        <v>177</v>
      </c>
      <c r="G2" s="38" t="s">
        <v>101</v>
      </c>
      <c r="H2" s="37" t="s">
        <v>102</v>
      </c>
      <c r="I2" s="37" t="s">
        <v>180</v>
      </c>
      <c r="J2" s="37" t="s">
        <v>181</v>
      </c>
      <c r="K2" s="37" t="s">
        <v>182</v>
      </c>
      <c r="L2" s="37" t="s">
        <v>183</v>
      </c>
      <c r="M2" s="37" t="s">
        <v>184</v>
      </c>
      <c r="N2" s="37" t="s">
        <v>185</v>
      </c>
      <c r="O2" s="37" t="s">
        <v>186</v>
      </c>
      <c r="P2" s="37" t="s">
        <v>187</v>
      </c>
    </row>
    <row r="3" spans="1:24">
      <c r="A3">
        <v>1771</v>
      </c>
    </row>
    <row r="4" spans="1:24">
      <c r="A4">
        <v>1784</v>
      </c>
    </row>
    <row r="5" spans="1:24">
      <c r="A5">
        <v>1820</v>
      </c>
    </row>
    <row r="6" spans="1:24">
      <c r="A6">
        <v>1821</v>
      </c>
      <c r="B6" s="37">
        <f>([2]Bohemia!C3+[2]Bohemia!D3/60)*2.1</f>
        <v>1496926.7950000002</v>
      </c>
      <c r="C6" s="37">
        <f>([2]Bohemia!E3+[2]Bohemia!F3/60)*2.1</f>
        <v>1322661.6200000001</v>
      </c>
      <c r="D6" s="37">
        <f>([2]Bohemia!G3+[2]Bohemia!H3/60)*2.1</f>
        <v>636688.92000000004</v>
      </c>
      <c r="E6" s="37">
        <f>([2]Bohemia!I3+[2]Bohemia!J3/60)*2.1</f>
        <v>103311.03999999999</v>
      </c>
      <c r="F6" s="37">
        <f>([2]Bohemia!K3+[2]Bohemia!L3/60)*2.1</f>
        <v>153134.73000000001</v>
      </c>
      <c r="G6" s="38">
        <f>SUM(B6:F6)</f>
        <v>3712723.105</v>
      </c>
      <c r="H6" s="37">
        <f>([2]Bohemia!M3+[2]Bohemia!N3/60)*2.1</f>
        <v>22691.27</v>
      </c>
      <c r="R6" s="17">
        <f>SUM(B6:E6)</f>
        <v>3559588.375</v>
      </c>
    </row>
    <row r="7" spans="1:24">
      <c r="A7">
        <v>1822</v>
      </c>
      <c r="B7" s="37">
        <f>([2]Bohemia!C4+[2]Bohemia!D4/60)*2.1</f>
        <v>1461118.4</v>
      </c>
      <c r="C7" s="39">
        <f>AVERAGE(C6,C8)</f>
        <v>1293051.5325000002</v>
      </c>
      <c r="D7" s="37">
        <f>([2]Bohemia!G4+[2]Bohemia!H4/60)*2.1</f>
        <v>614997.77500000002</v>
      </c>
      <c r="E7" s="37">
        <f>([2]Bohemia!I4+[2]Bohemia!J4/60)*2.1</f>
        <v>99249.22</v>
      </c>
      <c r="F7" s="39">
        <f>AVERAGE(F6,F8)</f>
        <v>147742.71750000003</v>
      </c>
      <c r="G7" s="38">
        <f t="shared" ref="G7:G34" si="0">SUM(B7:F7)</f>
        <v>3616159.6450000005</v>
      </c>
      <c r="H7" s="39">
        <f>AVERAGE(H6,H8)</f>
        <v>22418.305</v>
      </c>
      <c r="R7" s="17">
        <f t="shared" ref="R7:R34" si="1">SUM(B7:E7)</f>
        <v>3468416.9275000002</v>
      </c>
      <c r="V7">
        <v>1784</v>
      </c>
      <c r="W7">
        <v>72874</v>
      </c>
    </row>
    <row r="8" spans="1:24">
      <c r="A8">
        <v>1823</v>
      </c>
      <c r="B8" s="37">
        <f>([2]Bohemia!C5+[2]Bohemia!D5/60)*2.1</f>
        <v>1446831.4700000002</v>
      </c>
      <c r="C8" s="37">
        <f>([2]Bohemia!E5+[2]Bohemia!F5/60)*2.1</f>
        <v>1263441.4450000001</v>
      </c>
      <c r="D8" s="37">
        <f>([2]Bohemia!G5+[2]Bohemia!H5/60)*2.1</f>
        <v>613107.6</v>
      </c>
      <c r="E8" s="37">
        <f>([2]Bohemia!I5+[2]Bohemia!J5/60)*2.1</f>
        <v>97193.950000000012</v>
      </c>
      <c r="F8" s="37">
        <f>([2]Bohemia!K5+[2]Bohemia!L5/60)*2.1</f>
        <v>142350.70500000002</v>
      </c>
      <c r="G8" s="38">
        <f t="shared" si="0"/>
        <v>3562925.1700000004</v>
      </c>
      <c r="H8" s="37">
        <f>([2]Bohemia!M5+[2]Bohemia!N5/60)*2.1</f>
        <v>22145.34</v>
      </c>
      <c r="R8" s="17">
        <f t="shared" si="1"/>
        <v>3420574.4650000003</v>
      </c>
      <c r="V8">
        <v>1843</v>
      </c>
      <c r="W8">
        <v>111706</v>
      </c>
      <c r="X8">
        <f t="shared" ref="X8:X13" si="2">(LN(W8/W7))/(V8-V7)</f>
        <v>7.2396355507088972E-3</v>
      </c>
    </row>
    <row r="9" spans="1:24">
      <c r="A9">
        <v>1824</v>
      </c>
      <c r="B9" s="37">
        <f>([2]Bohemia!C6+[2]Bohemia!D6/60)*2.1</f>
        <v>1466157.1400000001</v>
      </c>
      <c r="C9" s="37">
        <f>([2]Bohemia!E6+[2]Bohemia!F6/60)*2.1</f>
        <v>1281100.7649999999</v>
      </c>
      <c r="D9" s="37">
        <f>([2]Bohemia!G6+[2]Bohemia!H6/60)*2.1</f>
        <v>614085.01</v>
      </c>
      <c r="E9" s="37">
        <f>([2]Bohemia!I6+[2]Bohemia!J6/60)*2.1</f>
        <v>100740.815</v>
      </c>
      <c r="F9" s="37">
        <f>([2]Bohemia!K6+[2]Bohemia!L6/60)*2.1</f>
        <v>138423.67000000001</v>
      </c>
      <c r="G9" s="38">
        <f t="shared" si="0"/>
        <v>3600507.4</v>
      </c>
      <c r="H9" s="37">
        <f>([2]Bohemia!M6+[2]Bohemia!N6/60)*2.1</f>
        <v>22168.86</v>
      </c>
      <c r="R9" s="17">
        <f t="shared" si="1"/>
        <v>3462083.73</v>
      </c>
      <c r="V9">
        <v>1857</v>
      </c>
      <c r="W9">
        <v>142588</v>
      </c>
      <c r="X9">
        <f t="shared" si="2"/>
        <v>1.7434923787514888E-2</v>
      </c>
    </row>
    <row r="10" spans="1:24">
      <c r="A10">
        <v>1825</v>
      </c>
      <c r="B10" s="37">
        <f>([2]Bohemia!C7+[2]Bohemia!D7/60)*2.1</f>
        <v>1479090.97</v>
      </c>
      <c r="C10" s="37">
        <f>([2]Bohemia!E7+[2]Bohemia!F7/60)*2.1</f>
        <v>1271693.78</v>
      </c>
      <c r="D10" s="37">
        <f>([2]Bohemia!G7+[2]Bohemia!H7/60)*2.1</f>
        <v>615696.93500000006</v>
      </c>
      <c r="E10" s="37">
        <f>([2]Bohemia!I7+[2]Bohemia!J7/60)*2.1</f>
        <v>99579.97</v>
      </c>
      <c r="F10" s="37">
        <f>([2]Bohemia!K7+[2]Bohemia!L7/60)*2.1</f>
        <v>139050.625</v>
      </c>
      <c r="G10" s="38">
        <f t="shared" si="0"/>
        <v>3605112.2800000003</v>
      </c>
      <c r="H10" s="37">
        <f>([2]Bohemia!M7+[2]Bohemia!N7/60)*2.1</f>
        <v>22317.82</v>
      </c>
      <c r="R10" s="17">
        <f t="shared" si="1"/>
        <v>3466061.6550000003</v>
      </c>
      <c r="V10">
        <v>1869</v>
      </c>
      <c r="W10">
        <v>157713</v>
      </c>
      <c r="X10">
        <f t="shared" si="2"/>
        <v>8.4014643839978517E-3</v>
      </c>
    </row>
    <row r="11" spans="1:24">
      <c r="A11">
        <v>1826</v>
      </c>
      <c r="B11" s="37">
        <f>([2]Bohemia!C8+[2]Bohemia!D8/60)*2.1</f>
        <v>1481720.6600000001</v>
      </c>
      <c r="C11" s="37">
        <f>([2]Bohemia!E8+[2]Bohemia!F8/60)*2.1</f>
        <v>1281191.7300000002</v>
      </c>
      <c r="D11" s="37">
        <f>([2]Bohemia!G8+[2]Bohemia!H8/60)*2.1</f>
        <v>619209.18500000006</v>
      </c>
      <c r="E11" s="37">
        <f>([2]Bohemia!I8+[2]Bohemia!J8/60)*2.1</f>
        <v>99912.05</v>
      </c>
      <c r="F11" s="37">
        <f>([2]Bohemia!K8+[2]Bohemia!L8/60)*2.1</f>
        <v>137908.57500000001</v>
      </c>
      <c r="G11" s="38">
        <f t="shared" si="0"/>
        <v>3619942.2000000007</v>
      </c>
      <c r="H11" s="37">
        <f>([2]Bohemia!M8+[2]Bohemia!N8/60)*2.1</f>
        <v>23208.080000000002</v>
      </c>
      <c r="R11" s="17">
        <f t="shared" si="1"/>
        <v>3482033.6250000005</v>
      </c>
      <c r="V11">
        <v>1880</v>
      </c>
      <c r="W11">
        <v>155818</v>
      </c>
      <c r="X11">
        <f t="shared" si="2"/>
        <v>-1.0989332797322648E-3</v>
      </c>
    </row>
    <row r="12" spans="1:24">
      <c r="A12">
        <v>1827</v>
      </c>
      <c r="B12" s="37">
        <f>([2]Bohemia!C9+[2]Bohemia!D9/60)*2.1</f>
        <v>1477593.355</v>
      </c>
      <c r="C12" s="37">
        <f>([2]Bohemia!E9+[2]Bohemia!F9/60)*2.1</f>
        <v>1272031.0050000001</v>
      </c>
      <c r="D12" s="37">
        <f>([2]Bohemia!G9+[2]Bohemia!H9/60)*2.1</f>
        <v>625063.91500000004</v>
      </c>
      <c r="E12" s="37">
        <f>([2]Bohemia!I9+[2]Bohemia!J9/60)*2.1</f>
        <v>101404.27500000001</v>
      </c>
      <c r="F12" s="37">
        <f>([2]Bohemia!K9+[2]Bohemia!L9/60)*2.1</f>
        <v>138498.74500000002</v>
      </c>
      <c r="G12" s="38">
        <f t="shared" si="0"/>
        <v>3614591.2950000004</v>
      </c>
      <c r="H12" s="37">
        <f>([2]Bohemia!M9+[2]Bohemia!N9/60)*2.1</f>
        <v>23571.555</v>
      </c>
      <c r="R12" s="17">
        <f t="shared" si="1"/>
        <v>3476092.5500000003</v>
      </c>
      <c r="V12">
        <v>1890</v>
      </c>
      <c r="W12">
        <v>155853</v>
      </c>
      <c r="X12">
        <f t="shared" si="2"/>
        <v>2.2459580870289158E-5</v>
      </c>
    </row>
    <row r="13" spans="1:24">
      <c r="A13">
        <v>1828</v>
      </c>
      <c r="B13" s="37">
        <f>([2]Bohemia!C10+[2]Bohemia!D10/60)*2.1</f>
        <v>1471880.97</v>
      </c>
      <c r="C13" s="37">
        <f>([2]Bohemia!E10+[2]Bohemia!F10/60)*2.1</f>
        <v>1265982.2350000001</v>
      </c>
      <c r="D13" s="37">
        <f>([2]Bohemia!G10+[2]Bohemia!H10/60)*2.1</f>
        <v>615683.67000000004</v>
      </c>
      <c r="E13" s="37">
        <f>([2]Bohemia!I10+[2]Bohemia!J10/60)*2.1</f>
        <v>97810.790000000008</v>
      </c>
      <c r="F13" s="37">
        <f>([2]Bohemia!K10+[2]Bohemia!L10/60)*2.1</f>
        <v>137656.92500000002</v>
      </c>
      <c r="G13" s="38">
        <f t="shared" si="0"/>
        <v>3589014.59</v>
      </c>
      <c r="H13" s="37">
        <f>([2]Bohemia!M10+[2]Bohemia!N10/60)*2.1</f>
        <v>23729.440000000002</v>
      </c>
      <c r="R13" s="17">
        <f t="shared" si="1"/>
        <v>3451357.665</v>
      </c>
      <c r="V13">
        <v>1900</v>
      </c>
      <c r="W13">
        <v>158344</v>
      </c>
      <c r="X13">
        <f t="shared" si="2"/>
        <v>1.5856626212200867E-3</v>
      </c>
    </row>
    <row r="14" spans="1:24">
      <c r="A14">
        <v>1829</v>
      </c>
      <c r="B14" s="37">
        <f>([2]Bohemia!C11+[2]Bohemia!D11/60)*2.1</f>
        <v>1519616.84</v>
      </c>
      <c r="C14" s="37">
        <f>([2]Bohemia!E11+[2]Bohemia!F11/60)*2.1</f>
        <v>1361994.4800000002</v>
      </c>
      <c r="D14" s="37">
        <f>([2]Bohemia!G11+[2]Bohemia!H11/60)*2.1</f>
        <v>628825.36500000011</v>
      </c>
      <c r="E14" s="37">
        <f>([2]Bohemia!I11+[2]Bohemia!J11/60)*2.1</f>
        <v>97757.485000000001</v>
      </c>
      <c r="F14" s="37">
        <f>([2]Bohemia!K11+[2]Bohemia!L11/60)*2.1</f>
        <v>134990.59</v>
      </c>
      <c r="G14" s="38">
        <f t="shared" si="0"/>
        <v>3743184.7600000002</v>
      </c>
      <c r="H14" s="37">
        <f>([2]Bohemia!M11+[2]Bohemia!N11/60)*2.1</f>
        <v>24339.595000000001</v>
      </c>
      <c r="R14" s="17">
        <f t="shared" si="1"/>
        <v>3608194.1700000004</v>
      </c>
    </row>
    <row r="15" spans="1:24">
      <c r="A15">
        <v>1830</v>
      </c>
      <c r="B15" s="37">
        <f>([2]Bohemia!C12+[2]Bohemia!D12/60)*2.1</f>
        <v>1550406.165</v>
      </c>
      <c r="C15" s="37">
        <f>([2]Bohemia!E12+[2]Bohemia!F12/60)*2.1</f>
        <v>1385072.4650000001</v>
      </c>
      <c r="D15" s="37">
        <f>([2]Bohemia!G12+[2]Bohemia!H12/60)*2.1</f>
        <v>650267.87</v>
      </c>
      <c r="E15" s="37">
        <f>([2]Bohemia!I12+[2]Bohemia!J12/60)*2.1</f>
        <v>99932.7</v>
      </c>
      <c r="F15" s="37">
        <f>([2]Bohemia!K12+[2]Bohemia!L12/60)*2.1</f>
        <v>138362.14000000001</v>
      </c>
      <c r="G15" s="38">
        <f t="shared" si="0"/>
        <v>3824041.3400000003</v>
      </c>
      <c r="H15" s="37">
        <f>([2]Bohemia!M12+[2]Bohemia!N12/60)*2.1</f>
        <v>23804.654999999999</v>
      </c>
      <c r="R15" s="17">
        <f t="shared" si="1"/>
        <v>3685679.2</v>
      </c>
    </row>
    <row r="16" spans="1:24">
      <c r="A16">
        <v>1831</v>
      </c>
      <c r="B16" s="37">
        <f>([2]Bohemia!C13+[2]Bohemia!D13/60)*2.1</f>
        <v>1556589.44</v>
      </c>
      <c r="C16" s="37">
        <f>([2]Bohemia!E13+[2]Bohemia!F13/60)*2.1</f>
        <v>1385645.2750000001</v>
      </c>
      <c r="D16" s="37">
        <f>([2]Bohemia!G13+[2]Bohemia!H13/60)*2.1</f>
        <v>646236.91999999993</v>
      </c>
      <c r="E16" s="37">
        <f>([2]Bohemia!I13+[2]Bohemia!J13/60)*2.1</f>
        <v>100302.51</v>
      </c>
      <c r="F16" s="37">
        <f>([2]Bohemia!K13+[2]Bohemia!L13/60)*2.1</f>
        <v>137718.38500000001</v>
      </c>
      <c r="G16" s="38">
        <f t="shared" si="0"/>
        <v>3826492.5299999993</v>
      </c>
      <c r="H16" s="37">
        <f>([2]Bohemia!M13+[2]Bohemia!N13/60)*2.1</f>
        <v>23544.674999999999</v>
      </c>
      <c r="R16" s="17">
        <f t="shared" si="1"/>
        <v>3688774.1449999996</v>
      </c>
    </row>
    <row r="17" spans="1:18">
      <c r="A17">
        <v>1832</v>
      </c>
      <c r="B17" s="37">
        <f>([2]Bohemia!C14+[2]Bohemia!D14/60)*2.1</f>
        <v>1557755.4300000002</v>
      </c>
      <c r="C17" s="37">
        <f>([2]Bohemia!E14+[2]Bohemia!F14/60)*2.1</f>
        <v>1397679.9900000002</v>
      </c>
      <c r="D17" s="37">
        <f>([2]Bohemia!G14+[2]Bohemia!H14/60)*2.1</f>
        <v>643883.1</v>
      </c>
      <c r="E17" s="37">
        <f>([2]Bohemia!I14+[2]Bohemia!J14/60)*2.1</f>
        <v>100731.05</v>
      </c>
      <c r="F17" s="37">
        <f>([2]Bohemia!K14+[2]Bohemia!L14/60)*2.1</f>
        <v>138448.87000000002</v>
      </c>
      <c r="G17" s="38">
        <f t="shared" si="0"/>
        <v>3838498.4400000004</v>
      </c>
      <c r="H17" s="37">
        <f>([2]Bohemia!M14+[2]Bohemia!N14/60)*2.1</f>
        <v>23476.18</v>
      </c>
      <c r="R17" s="17">
        <f t="shared" si="1"/>
        <v>3700049.5700000003</v>
      </c>
    </row>
    <row r="18" spans="1:18">
      <c r="A18">
        <v>1833</v>
      </c>
      <c r="B18" s="37">
        <f>([2]Bohemia!C15+[2]Bohemia!D15/60)*2.1</f>
        <v>1562834.56</v>
      </c>
      <c r="C18" s="37">
        <f>([2]Bohemia!E15+[2]Bohemia!F15/60)*2.1</f>
        <v>1412638.5</v>
      </c>
      <c r="D18" s="37">
        <f>([2]Bohemia!G15+[2]Bohemia!H15/60)*2.1</f>
        <v>640020.6050000001</v>
      </c>
      <c r="E18" s="37">
        <f>([2]Bohemia!I15+[2]Bohemia!J15/60)*2.1</f>
        <v>100828.49</v>
      </c>
      <c r="F18" s="37">
        <f>([2]Bohemia!K15+[2]Bohemia!L15/60)*2.1</f>
        <v>136246.11000000002</v>
      </c>
      <c r="G18" s="38">
        <f t="shared" si="0"/>
        <v>3852568.2650000001</v>
      </c>
      <c r="H18" s="37">
        <f>([2]Bohemia!M15+[2]Bohemia!N15/60)*2.1</f>
        <v>23585.065000000002</v>
      </c>
      <c r="R18" s="17">
        <f t="shared" si="1"/>
        <v>3716322.1550000003</v>
      </c>
    </row>
    <row r="19" spans="1:18">
      <c r="A19">
        <v>1834</v>
      </c>
      <c r="B19" s="37">
        <f>([2]Bohemia!C16+[2]Bohemia!D16/60)*2.1</f>
        <v>1573154.2050000001</v>
      </c>
      <c r="C19" s="37">
        <f>([2]Bohemia!E16+[2]Bohemia!F16/60)*2.1</f>
        <v>1422462.51</v>
      </c>
      <c r="D19" s="37">
        <f>([2]Bohemia!G16+[2]Bohemia!H16/60)*2.1</f>
        <v>644036.33000000007</v>
      </c>
      <c r="E19" s="37">
        <f>([2]Bohemia!I16+[2]Bohemia!J16/60)*2.1</f>
        <v>98880.110000000015</v>
      </c>
      <c r="F19" s="37">
        <f>([2]Bohemia!K16+[2]Bohemia!L16/60)*2.1</f>
        <v>138283.215</v>
      </c>
      <c r="G19" s="38">
        <f t="shared" si="0"/>
        <v>3876816.3699999996</v>
      </c>
      <c r="H19" s="37">
        <f>([2]Bohemia!M16+[2]Bohemia!N16/60)*2.1</f>
        <v>24045.07</v>
      </c>
      <c r="R19" s="17">
        <f t="shared" si="1"/>
        <v>3738533.1549999998</v>
      </c>
    </row>
    <row r="20" spans="1:18">
      <c r="A20">
        <v>1835</v>
      </c>
      <c r="B20" s="37">
        <f>([2]Bohemia!C17+[2]Bohemia!D17/60)*2.1</f>
        <v>1590765.2250000001</v>
      </c>
      <c r="C20" s="37">
        <f>([2]Bohemia!E17+[2]Bohemia!F17/60)*2.1</f>
        <v>1459412.01</v>
      </c>
      <c r="D20" s="37">
        <f>([2]Bohemia!G17+[2]Bohemia!H17/60)*2.1</f>
        <v>648799.79500000004</v>
      </c>
      <c r="E20" s="37">
        <f>([2]Bohemia!I17+[2]Bohemia!J17/60)*2.1</f>
        <v>98625.73</v>
      </c>
      <c r="F20" s="37">
        <f>([2]Bohemia!K17+[2]Bohemia!L17/60)*2.1</f>
        <v>141398.39000000001</v>
      </c>
      <c r="G20" s="38">
        <f t="shared" si="0"/>
        <v>3939001.1500000004</v>
      </c>
      <c r="H20" s="37">
        <f>([2]Bohemia!M17+[2]Bohemia!N17/60)*2.1</f>
        <v>24789.275000000001</v>
      </c>
      <c r="R20" s="17">
        <f t="shared" si="1"/>
        <v>3797602.7600000002</v>
      </c>
    </row>
    <row r="21" spans="1:18">
      <c r="A21">
        <v>1836</v>
      </c>
      <c r="B21" s="37">
        <f>([2]Bohemia!C18+[2]Bohemia!D18/60)*2.1</f>
        <v>1622741.26</v>
      </c>
      <c r="C21" s="37">
        <f>([2]Bohemia!E18+[2]Bohemia!F18/60)*2.1</f>
        <v>1488189.3250000002</v>
      </c>
      <c r="D21" s="37">
        <f>([2]Bohemia!G18+[2]Bohemia!H18/60)*2.1</f>
        <v>654181.81500000006</v>
      </c>
      <c r="E21" s="37">
        <f>([2]Bohemia!I18+[2]Bohemia!J18/60)*2.1</f>
        <v>94752.10500000001</v>
      </c>
      <c r="F21" s="37">
        <f>([2]Bohemia!K18+[2]Bohemia!L18/60)*2.1</f>
        <v>143727.78</v>
      </c>
      <c r="G21" s="38">
        <f t="shared" si="0"/>
        <v>4003592.2849999997</v>
      </c>
      <c r="H21" s="37">
        <f>([2]Bohemia!M18+[2]Bohemia!N18/60)*2.1</f>
        <v>25075.295000000002</v>
      </c>
      <c r="R21" s="17">
        <f t="shared" si="1"/>
        <v>3859864.5049999999</v>
      </c>
    </row>
    <row r="22" spans="1:18">
      <c r="A22">
        <v>1837</v>
      </c>
      <c r="B22" s="37">
        <f>([2]Bohemia!C19+[2]Bohemia!D19/60)*2.1</f>
        <v>1686372.1</v>
      </c>
      <c r="C22" s="37">
        <f>([2]Bohemia!E19+[2]Bohemia!F19/60)*2.1</f>
        <v>1532869.4500000002</v>
      </c>
      <c r="D22" s="37">
        <f>([2]Bohemia!G19+[2]Bohemia!H19/60)*2.1</f>
        <v>662983.96500000008</v>
      </c>
      <c r="E22" s="37">
        <f>([2]Bohemia!I19+[2]Bohemia!J19/60)*2.1</f>
        <v>93460.324999999997</v>
      </c>
      <c r="F22" s="37">
        <f>([2]Bohemia!K19+[2]Bohemia!L19/60)*2.1</f>
        <v>144386.97</v>
      </c>
      <c r="G22" s="38">
        <f t="shared" si="0"/>
        <v>4120072.810000001</v>
      </c>
      <c r="H22" s="37">
        <f>([2]Bohemia!M19+[2]Bohemia!N19/60)*2.1</f>
        <v>25450.985000000001</v>
      </c>
      <c r="R22" s="17">
        <f t="shared" si="1"/>
        <v>3975685.8400000008</v>
      </c>
    </row>
    <row r="23" spans="1:18">
      <c r="A23">
        <v>1838</v>
      </c>
      <c r="B23" s="37">
        <f>([2]Bohemia!C20+[2]Bohemia!D20/60)*2.1</f>
        <v>1739356.0100000002</v>
      </c>
      <c r="C23" s="37">
        <f>([2]Bohemia!E20+[2]Bohemia!F20/60)*2.1</f>
        <v>1606791.55</v>
      </c>
      <c r="D23" s="37">
        <f>([2]Bohemia!G20+[2]Bohemia!H20/60)*2.1</f>
        <v>671762.17500000005</v>
      </c>
      <c r="E23" s="37">
        <f>([2]Bohemia!I20+[2]Bohemia!J20/60)*2.1</f>
        <v>92533.35</v>
      </c>
      <c r="F23" s="37">
        <f>([2]Bohemia!K20+[2]Bohemia!L20/60)*2.1</f>
        <v>147242.41</v>
      </c>
      <c r="G23" s="38">
        <f t="shared" si="0"/>
        <v>4257685.4950000001</v>
      </c>
      <c r="H23" s="37">
        <f>([2]Bohemia!M20+[2]Bohemia!N20/60)*2.1</f>
        <v>25560.080000000002</v>
      </c>
      <c r="R23" s="17">
        <f t="shared" si="1"/>
        <v>4110443.0850000004</v>
      </c>
    </row>
    <row r="24" spans="1:18">
      <c r="A24">
        <v>1839</v>
      </c>
      <c r="B24" s="37">
        <f>([2]Bohemia!C21+[2]Bohemia!D21/60)*2.1</f>
        <v>1813799.2949999999</v>
      </c>
      <c r="C24" s="37">
        <f>([2]Bohemia!E21+[2]Bohemia!F21/60)*2.1</f>
        <v>1679369.9300000002</v>
      </c>
      <c r="D24" s="37">
        <f>([2]Bohemia!G21+[2]Bohemia!H21/60)*2.1</f>
        <v>689728.13</v>
      </c>
      <c r="E24" s="37">
        <f>([2]Bohemia!I21+[2]Bohemia!J21/60)*2.1</f>
        <v>94173.24</v>
      </c>
      <c r="F24" s="37">
        <f>([2]Bohemia!K21+[2]Bohemia!L21/60)*2.1</f>
        <v>151615.34500000003</v>
      </c>
      <c r="G24" s="38">
        <f t="shared" si="0"/>
        <v>4428685.9399999995</v>
      </c>
      <c r="H24" s="37">
        <f>([2]Bohemia!M21+[2]Bohemia!N21/60)*2.1</f>
        <v>26183.43</v>
      </c>
      <c r="R24" s="17">
        <f t="shared" si="1"/>
        <v>4277070.5949999997</v>
      </c>
    </row>
    <row r="25" spans="1:18">
      <c r="A25">
        <v>1840</v>
      </c>
      <c r="B25" s="37">
        <f>([2]Bohemia!C22+[2]Bohemia!D22/60)*2.1</f>
        <v>1852047.19</v>
      </c>
      <c r="C25" s="37">
        <f>([2]Bohemia!E22+[2]Bohemia!F22/60)*2.1</f>
        <v>1760682.175</v>
      </c>
      <c r="D25" s="37">
        <f>([2]Bohemia!G22+[2]Bohemia!H22/60)*2.1</f>
        <v>698617.60499999998</v>
      </c>
      <c r="E25" s="37">
        <f>([2]Bohemia!I22+[2]Bohemia!J22/60)*2.1</f>
        <v>93838.955000000002</v>
      </c>
      <c r="F25" s="37">
        <f>([2]Bohemia!K22+[2]Bohemia!L22/60)*2.1</f>
        <v>155788.255</v>
      </c>
      <c r="G25" s="38">
        <f t="shared" si="0"/>
        <v>4560974.1800000006</v>
      </c>
      <c r="H25" s="37">
        <f>([2]Bohemia!M22+[2]Bohemia!N22/60)*2.1</f>
        <v>27229.86</v>
      </c>
      <c r="R25" s="17">
        <f t="shared" si="1"/>
        <v>4405185.9250000007</v>
      </c>
    </row>
    <row r="26" spans="1:18">
      <c r="A26">
        <v>1841</v>
      </c>
      <c r="B26" s="37">
        <f>([2]Bohemia!C23+[2]Bohemia!D23/60)*2.1</f>
        <v>1908719.6450000003</v>
      </c>
      <c r="C26" s="37">
        <f>([2]Bohemia!E23+[2]Bohemia!F23/60)*2.1</f>
        <v>1848941.5000000002</v>
      </c>
      <c r="D26" s="37">
        <f>([2]Bohemia!G23+[2]Bohemia!H23/60)*2.1</f>
        <v>707693.80500000005</v>
      </c>
      <c r="E26" s="37">
        <f>([2]Bohemia!I23+[2]Bohemia!J23/60)*2.1</f>
        <v>95947.425000000003</v>
      </c>
      <c r="F26" s="37">
        <f>([2]Bohemia!K23+[2]Bohemia!L23/60)*2.1</f>
        <v>161972.54500000001</v>
      </c>
      <c r="G26" s="38">
        <f t="shared" si="0"/>
        <v>4723274.92</v>
      </c>
      <c r="H26" s="37">
        <f>([2]Bohemia!M23+[2]Bohemia!N23/60)*2.1</f>
        <v>32838.54</v>
      </c>
      <c r="R26" s="17">
        <f t="shared" si="1"/>
        <v>4561302.375</v>
      </c>
    </row>
    <row r="27" spans="1:18">
      <c r="A27">
        <v>1842</v>
      </c>
      <c r="B27" s="37">
        <f>([2]Bohemia!C24+[2]Bohemia!D24/60)*2.1</f>
        <v>1975282.1550000003</v>
      </c>
      <c r="C27" s="37">
        <f>([2]Bohemia!E24+[2]Bohemia!F24/60)*2.1</f>
        <v>1952012.7200000002</v>
      </c>
      <c r="D27" s="37">
        <f>([2]Bohemia!G24+[2]Bohemia!H24/60)*2.1</f>
        <v>716694.68500000006</v>
      </c>
      <c r="E27" s="37">
        <f>([2]Bohemia!I24+[2]Bohemia!J24/60)*2.1</f>
        <v>97906.725000000006</v>
      </c>
      <c r="F27" s="37">
        <f>([2]Bohemia!K24+[2]Bohemia!L24/60)*2.1</f>
        <v>164849.23000000001</v>
      </c>
      <c r="G27" s="38">
        <f t="shared" si="0"/>
        <v>4906745.5150000006</v>
      </c>
      <c r="H27" s="37">
        <f>([2]Bohemia!M24+[2]Bohemia!N24/60)*2.1</f>
        <v>29707.439999999999</v>
      </c>
      <c r="R27" s="17">
        <f t="shared" si="1"/>
        <v>4741896.2850000001</v>
      </c>
    </row>
    <row r="28" spans="1:18">
      <c r="A28">
        <v>1843</v>
      </c>
      <c r="B28" s="37">
        <f>([2]Bohemia!C25+[2]Bohemia!D25/60)*2.1</f>
        <v>2063873.5249999999</v>
      </c>
      <c r="C28" s="37">
        <f>([2]Bohemia!E25+[2]Bohemia!F25/60)*2.1</f>
        <v>2036945.9600000002</v>
      </c>
      <c r="D28" s="37">
        <f>([2]Bohemia!G25+[2]Bohemia!H25/60)*2.1</f>
        <v>737293.69000000006</v>
      </c>
      <c r="E28" s="37">
        <f>([2]Bohemia!I25+[2]Bohemia!J25/60)*2.1</f>
        <v>100352.175</v>
      </c>
      <c r="F28" s="37">
        <f>([2]Bohemia!K25+[2]Bohemia!L25/60)*2.1</f>
        <v>169746.01</v>
      </c>
      <c r="G28" s="38">
        <f t="shared" si="0"/>
        <v>5108211.3600000003</v>
      </c>
      <c r="H28" s="37">
        <f>([2]Bohemia!M25+[2]Bohemia!N25/60)*2.1</f>
        <v>29775.48</v>
      </c>
      <c r="R28" s="17">
        <f t="shared" si="1"/>
        <v>4938465.3500000006</v>
      </c>
    </row>
    <row r="29" spans="1:18">
      <c r="A29">
        <v>1844</v>
      </c>
      <c r="B29" s="37">
        <f>([2]Bohemia!C26+[2]Bohemia!D26/60)*2.1</f>
        <v>2116009.42</v>
      </c>
      <c r="C29" s="37">
        <f>([2]Bohemia!E26+[2]Bohemia!F26/60)*2.1</f>
        <v>2108314.3199999998</v>
      </c>
      <c r="D29" s="37">
        <f>([2]Bohemia!G26+[2]Bohemia!H26/60)*2.1</f>
        <v>754610.74500000011</v>
      </c>
      <c r="E29" s="37">
        <f>([2]Bohemia!I26+[2]Bohemia!J26/60)*2.1</f>
        <v>101165.505</v>
      </c>
      <c r="F29" s="37">
        <f>([2]Bohemia!K26+[2]Bohemia!L26/60)*2.1</f>
        <v>173684.98</v>
      </c>
      <c r="G29" s="38">
        <f t="shared" si="0"/>
        <v>5253784.9700000007</v>
      </c>
      <c r="H29" s="37">
        <f>([2]Bohemia!M26+[2]Bohemia!N26/60)*2.1</f>
        <v>31239.18</v>
      </c>
      <c r="R29" s="17">
        <f t="shared" si="1"/>
        <v>5080099.99</v>
      </c>
    </row>
    <row r="30" spans="1:18">
      <c r="A30">
        <v>1845</v>
      </c>
      <c r="B30" s="37">
        <f>([2]Bohemia!C27+[2]Bohemia!D27/60)*2.1</f>
        <v>2168003.5649999999</v>
      </c>
      <c r="C30" s="37">
        <f>([2]Bohemia!E27+[2]Bohemia!F27/60)*2.1</f>
        <v>2146958.835</v>
      </c>
      <c r="D30" s="37">
        <f>([2]Bohemia!G27+[2]Bohemia!H27/60)*2.1</f>
        <v>777881.89500000002</v>
      </c>
      <c r="E30" s="37">
        <f>([2]Bohemia!I27+[2]Bohemia!J27/60)*2.1</f>
        <v>102347.98</v>
      </c>
      <c r="F30" s="37">
        <f>([2]Bohemia!K27+[2]Bohemia!L27/60)*2.1</f>
        <v>185720.01</v>
      </c>
      <c r="G30" s="38">
        <f t="shared" si="0"/>
        <v>5380912.2850000001</v>
      </c>
      <c r="H30" s="37">
        <f>([2]Bohemia!M27+[2]Bohemia!N27/60)*2.1</f>
        <v>33643.68</v>
      </c>
      <c r="R30" s="17">
        <f t="shared" si="1"/>
        <v>5195192.2750000004</v>
      </c>
    </row>
    <row r="31" spans="1:18">
      <c r="A31">
        <v>1846</v>
      </c>
      <c r="B31" s="37">
        <f>([2]Bohemia!C28+[2]Bohemia!D28/60)*2.1</f>
        <v>2271028.3050000002</v>
      </c>
      <c r="C31" s="37">
        <f>([2]Bohemia!E28+[2]Bohemia!F28/60)*2.1</f>
        <v>2254981.7850000001</v>
      </c>
      <c r="D31" s="37">
        <f>([2]Bohemia!G28+[2]Bohemia!H28/60)*2.1</f>
        <v>794505.11</v>
      </c>
      <c r="E31" s="37">
        <f>([2]Bohemia!I28+[2]Bohemia!J28/60)*2.1</f>
        <v>106371.05500000001</v>
      </c>
      <c r="F31" s="37">
        <f>([2]Bohemia!K28+[2]Bohemia!L28/60)*2.1</f>
        <v>203000.35</v>
      </c>
      <c r="G31" s="38">
        <f t="shared" si="0"/>
        <v>5629886.6049999995</v>
      </c>
      <c r="H31" s="37">
        <f>([2]Bohemia!M28+[2]Bohemia!N28/60)*2.1</f>
        <v>38418.659999999996</v>
      </c>
      <c r="R31" s="17">
        <f t="shared" si="1"/>
        <v>5426886.2549999999</v>
      </c>
    </row>
    <row r="32" spans="1:18">
      <c r="A32">
        <v>1847</v>
      </c>
      <c r="B32" s="37">
        <f>([2]Bohemia!C29+[2]Bohemia!D29/60)*2.1</f>
        <v>2359533.8200000003</v>
      </c>
      <c r="C32" s="37">
        <f>([2]Bohemia!E29+[2]Bohemia!F29/60)*2.1</f>
        <v>2400070.4350000001</v>
      </c>
      <c r="D32" s="37">
        <f>([2]Bohemia!G29+[2]Bohemia!H29/60)*2.1</f>
        <v>805200.62</v>
      </c>
      <c r="E32" s="37">
        <f>([2]Bohemia!I29+[2]Bohemia!J29/60)*2.1</f>
        <v>110042.625</v>
      </c>
      <c r="F32" s="37">
        <f>([2]Bohemia!K29+[2]Bohemia!L29/60)*2.1</f>
        <v>215500.285</v>
      </c>
      <c r="G32" s="38">
        <f t="shared" si="0"/>
        <v>5890347.7850000011</v>
      </c>
      <c r="H32" s="37">
        <f>([2]Bohemia!M29+[2]Bohemia!N29/60)*2.1</f>
        <v>39177.18</v>
      </c>
      <c r="R32" s="17">
        <f t="shared" si="1"/>
        <v>5674847.5000000009</v>
      </c>
    </row>
    <row r="33" spans="1:19">
      <c r="A33">
        <v>1848</v>
      </c>
      <c r="B33" s="37">
        <f>([2]Bohemia!C30+[2]Bohemia!D30/60)*2.1</f>
        <v>2434398.4</v>
      </c>
      <c r="C33" s="37">
        <f>([2]Bohemia!E30+[2]Bohemia!F30/60)*2.1</f>
        <v>2489441.5700000003</v>
      </c>
      <c r="D33" s="37">
        <f>([2]Bohemia!G30+[2]Bohemia!H30/60)*2.1</f>
        <v>814245.3550000001</v>
      </c>
      <c r="E33" s="37">
        <f>([2]Bohemia!I30+[2]Bohemia!J30/60)*2.1</f>
        <v>110207.58000000002</v>
      </c>
      <c r="F33" s="37">
        <f>([2]Bohemia!K30+[2]Bohemia!L30/60)*2.1</f>
        <v>221902.76500000001</v>
      </c>
      <c r="G33" s="38">
        <f t="shared" si="0"/>
        <v>6070195.6700000009</v>
      </c>
      <c r="H33" s="37">
        <f>([2]Bohemia!M30+[2]Bohemia!N30/60)*2.1</f>
        <v>39187.575000000004</v>
      </c>
      <c r="R33" s="17">
        <f t="shared" si="1"/>
        <v>5848292.9050000012</v>
      </c>
    </row>
    <row r="34" spans="1:19">
      <c r="A34">
        <v>1849</v>
      </c>
      <c r="B34" s="37">
        <f>([2]Bohemia!C31+[2]Bohemia!D31/60)*2.1</f>
        <v>2379023.2200000002</v>
      </c>
      <c r="C34" s="37">
        <f>([2]Bohemia!E31+[2]Bohemia!F31/60)*2.1</f>
        <v>2483759.5649999999</v>
      </c>
      <c r="D34" s="37">
        <f>([2]Bohemia!G31+[2]Bohemia!H31/60)*2.1</f>
        <v>822893.33000000007</v>
      </c>
      <c r="E34" s="37">
        <f>([2]Bohemia!I31+[2]Bohemia!J31/60)*2.1</f>
        <v>113038.41500000001</v>
      </c>
      <c r="F34" s="37">
        <f>([2]Bohemia!K31+[2]Bohemia!L31/60)*2.1</f>
        <v>223749.36500000002</v>
      </c>
      <c r="G34" s="38">
        <f t="shared" si="0"/>
        <v>6022463.8950000005</v>
      </c>
      <c r="H34" s="37">
        <f>([2]Bohemia!M31+[2]Bohemia!N31/60)*2.1</f>
        <v>39109.735000000001</v>
      </c>
      <c r="R34" s="17">
        <f t="shared" si="1"/>
        <v>5798714.5300000003</v>
      </c>
    </row>
    <row r="35" spans="1:19">
      <c r="A35">
        <v>1850</v>
      </c>
      <c r="B35" s="37">
        <f>([2]Bohemia!C32+[2]Bohemia!D32/60)*2.1</f>
        <v>2359520.4850000003</v>
      </c>
      <c r="C35" s="37">
        <f>([2]Bohemia!E32+[2]Bohemia!F32/60)*2.1</f>
        <v>2476942.9649999999</v>
      </c>
      <c r="D35" s="37">
        <f>([2]Bohemia!G32+[2]Bohemia!H32/60)*2.1</f>
        <v>828688.49</v>
      </c>
      <c r="E35" s="37">
        <f>([2]Bohemia!I32+[2]Bohemia!J32/60)*2.1</f>
        <v>115227.315</v>
      </c>
      <c r="F35" s="37">
        <f>([2]Bohemia!K32+[2]Bohemia!L32/60)*2.1</f>
        <v>220167.92</v>
      </c>
      <c r="G35" s="38">
        <f t="shared" ref="G35:G56" si="3">SUM(B35:F35)</f>
        <v>6000547.1750000007</v>
      </c>
      <c r="H35" s="37">
        <f>([2]Bohemia!M32+[2]Bohemia!N32/60)*2.1</f>
        <v>42615.090000000004</v>
      </c>
      <c r="R35" s="17">
        <f>SUM(B35:F35)</f>
        <v>6000547.1750000007</v>
      </c>
    </row>
    <row r="36" spans="1:19">
      <c r="A36">
        <v>1851</v>
      </c>
      <c r="B36" s="37">
        <f>([2]Bohemia!C33+[2]Bohemia!D33/60)*2.1</f>
        <v>2382985.605</v>
      </c>
      <c r="C36" s="37">
        <f>([2]Bohemia!E33+[2]Bohemia!F33/60)*2.1</f>
        <v>2508431.3450000002</v>
      </c>
      <c r="D36" s="37">
        <f>([2]Bohemia!G33+[2]Bohemia!H33/60)*2.1</f>
        <v>829140.9</v>
      </c>
      <c r="E36" s="37">
        <f>([2]Bohemia!I33+[2]Bohemia!J33/60)*2.1</f>
        <v>112807.38</v>
      </c>
      <c r="F36" s="37">
        <f>([2]Bohemia!K33+[2]Bohemia!L33/60)*2.1</f>
        <v>216303.99</v>
      </c>
      <c r="G36" s="38">
        <f t="shared" si="3"/>
        <v>6049669.2200000007</v>
      </c>
      <c r="H36" s="37">
        <f>([2]Bohemia!M33+[2]Bohemia!N33/60)*2.1</f>
        <v>44592.87</v>
      </c>
      <c r="R36" s="17">
        <f t="shared" ref="R36:R67" si="4">SUM(B36:F36)</f>
        <v>6049669.2200000007</v>
      </c>
    </row>
    <row r="37" spans="1:19">
      <c r="A37">
        <v>1852</v>
      </c>
      <c r="B37" s="37">
        <f>([2]Bohemia!C34+[2]Bohemia!D34/60)*2.1</f>
        <v>2458062.4950000001</v>
      </c>
      <c r="C37" s="37">
        <f>([2]Bohemia!E34+[2]Bohemia!F34/60)*2.1</f>
        <v>2605495.5150000001</v>
      </c>
      <c r="D37" s="37">
        <f>([2]Bohemia!G34+[2]Bohemia!H34/60)*2.1</f>
        <v>843838.31</v>
      </c>
      <c r="E37" s="37">
        <f>([2]Bohemia!I34+[2]Bohemia!J34/60)*2.1</f>
        <v>115596.74</v>
      </c>
      <c r="F37" s="37">
        <f>([2]Bohemia!K34+[2]Bohemia!L34/60)*2.1</f>
        <v>224752.46500000003</v>
      </c>
      <c r="G37" s="38">
        <f t="shared" si="3"/>
        <v>6247745.5250000004</v>
      </c>
      <c r="H37" s="37">
        <f>([2]Bohemia!M34+[2]Bohemia!N34/60)*2.1</f>
        <v>45367.700000000004</v>
      </c>
      <c r="R37" s="17">
        <f t="shared" si="4"/>
        <v>6247745.5250000004</v>
      </c>
    </row>
    <row r="38" spans="1:19">
      <c r="A38">
        <v>1853</v>
      </c>
      <c r="B38" s="37">
        <f>([2]Bohemia!C35+[2]Bohemia!D35/60)*2.1</f>
        <v>2581138.105</v>
      </c>
      <c r="C38" s="37">
        <f>([2]Bohemia!E35+[2]Bohemia!F35/60)*2.1</f>
        <v>2773196.9299999997</v>
      </c>
      <c r="D38" s="37">
        <f>([2]Bohemia!G35+[2]Bohemia!H35/60)*2.1</f>
        <v>875624.05</v>
      </c>
      <c r="E38" s="37">
        <f>([2]Bohemia!I35+[2]Bohemia!J35/60)*2.1</f>
        <v>123278.99500000001</v>
      </c>
      <c r="F38" s="37">
        <f>([2]Bohemia!K35+[2]Bohemia!L35/60)*2.1</f>
        <v>236246.32500000001</v>
      </c>
      <c r="G38" s="38">
        <f t="shared" si="3"/>
        <v>6589484.4050000003</v>
      </c>
      <c r="H38" s="37">
        <f>([2]Bohemia!M35+[2]Bohemia!N35/60)*2.1</f>
        <v>46431.490000000005</v>
      </c>
      <c r="R38" s="17">
        <f t="shared" si="4"/>
        <v>6589484.4050000003</v>
      </c>
    </row>
    <row r="39" spans="1:19">
      <c r="A39">
        <v>1854</v>
      </c>
      <c r="B39" s="37">
        <f>([2]Bohemia!C36+[2]Bohemia!D36/60)*2.1</f>
        <v>2714161.8000000003</v>
      </c>
      <c r="C39" s="37">
        <f>([2]Bohemia!E36+[2]Bohemia!F36/60)*2.1</f>
        <v>2925884.8150000004</v>
      </c>
      <c r="D39" s="37">
        <f>([2]Bohemia!G36+[2]Bohemia!H36/60)*2.1</f>
        <v>914902.7300000001</v>
      </c>
      <c r="E39" s="37">
        <f>([2]Bohemia!I36+[2]Bohemia!J36/60)*2.1</f>
        <v>128174.83</v>
      </c>
      <c r="F39" s="37">
        <f>([2]Bohemia!K36+[2]Bohemia!L36/60)*2.1</f>
        <v>243498.71</v>
      </c>
      <c r="G39" s="38">
        <f t="shared" si="3"/>
        <v>6926622.8850000007</v>
      </c>
      <c r="H39" s="37">
        <f>([2]Bohemia!M36+[2]Bohemia!N36/60)*2.1</f>
        <v>48497.715000000004</v>
      </c>
      <c r="R39" s="17">
        <f t="shared" si="4"/>
        <v>6926622.8850000007</v>
      </c>
    </row>
    <row r="40" spans="1:19">
      <c r="A40">
        <v>1855</v>
      </c>
      <c r="B40" s="37">
        <f>([2]Bohemia!C37+[2]Bohemia!D37/60)*2.1</f>
        <v>2832616.8850000002</v>
      </c>
      <c r="C40" s="37">
        <f>([2]Bohemia!E37+[2]Bohemia!F37/60)*2.1</f>
        <v>3050534.6200000006</v>
      </c>
      <c r="D40" s="37">
        <f>([2]Bohemia!G37+[2]Bohemia!H37/60)*2.1</f>
        <v>942504.11499999999</v>
      </c>
      <c r="E40" s="37">
        <f>([2]Bohemia!I37+[2]Bohemia!J37/60)*2.1</f>
        <v>135241.64500000002</v>
      </c>
      <c r="F40" s="37">
        <f>([2]Bohemia!K37+[2]Bohemia!L37/60)*2.1</f>
        <v>252599.76</v>
      </c>
      <c r="G40" s="38">
        <f t="shared" si="3"/>
        <v>7213497.0250000004</v>
      </c>
      <c r="H40" s="37">
        <f>([2]Bohemia!M37+[2]Bohemia!N37/60)*2.1</f>
        <v>49422.555</v>
      </c>
      <c r="R40" s="17">
        <f t="shared" si="4"/>
        <v>7213497.0250000004</v>
      </c>
    </row>
    <row r="41" spans="1:19">
      <c r="A41">
        <v>1856</v>
      </c>
      <c r="B41" s="37">
        <f>([2]Bohemia!C38+[2]Bohemia!D38/60)*2.1</f>
        <v>2940335.0550000002</v>
      </c>
      <c r="C41" s="37">
        <f>([2]Bohemia!E38+[2]Bohemia!F38/60)*2.1</f>
        <v>3148112.8</v>
      </c>
      <c r="D41" s="37">
        <f>([2]Bohemia!G38+[2]Bohemia!H38/60)*2.1</f>
        <v>960058.4</v>
      </c>
      <c r="E41" s="37">
        <f>([2]Bohemia!I38+[2]Bohemia!J38/60)*2.1</f>
        <v>137917.08000000002</v>
      </c>
      <c r="F41" s="37">
        <f>([2]Bohemia!K38+[2]Bohemia!L38/60)*2.1</f>
        <v>254379.93000000002</v>
      </c>
      <c r="G41" s="38">
        <f t="shared" si="3"/>
        <v>7440803.2650000006</v>
      </c>
      <c r="H41" s="37">
        <f>([2]Bohemia!M38+[2]Bohemia!N38/60)*2.1</f>
        <v>50520.12</v>
      </c>
      <c r="R41" s="17">
        <f t="shared" si="4"/>
        <v>7440803.2650000006</v>
      </c>
      <c r="S41" s="37">
        <f>G41+H41</f>
        <v>7491323.3850000007</v>
      </c>
    </row>
    <row r="42" spans="1:19">
      <c r="A42">
        <v>1857</v>
      </c>
      <c r="B42" s="37">
        <f>([2]Bohemia!C39+[2]Bohemia!D39/60)*2.1</f>
        <v>3034099.2149999999</v>
      </c>
      <c r="C42" s="37">
        <f>([2]Bohemia!E39+[2]Bohemia!F39/60)*2.1</f>
        <v>3257749.0050000004</v>
      </c>
      <c r="D42" s="37">
        <f>([2]Bohemia!G39+[2]Bohemia!H39/60)*2.1</f>
        <v>1013726.77</v>
      </c>
      <c r="E42" s="37">
        <f>([2]Bohemia!I39+[2]Bohemia!J39/60)*2.1</f>
        <v>142858.62500000003</v>
      </c>
      <c r="F42" s="37">
        <f>([2]Bohemia!K39+[2]Bohemia!L39/60)*2.1</f>
        <v>257200.54500000001</v>
      </c>
      <c r="G42" s="38">
        <f t="shared" si="3"/>
        <v>7705634.1600000001</v>
      </c>
      <c r="H42" s="37">
        <f>([2]Bohemia!M39+[2]Bohemia!N39/60)*2.1</f>
        <v>51510.06</v>
      </c>
      <c r="R42" s="17">
        <f t="shared" si="4"/>
        <v>7705634.1600000001</v>
      </c>
      <c r="S42" s="37">
        <f>G42+H42</f>
        <v>7757144.2199999997</v>
      </c>
    </row>
    <row r="43" spans="1:19">
      <c r="A43">
        <v>1858</v>
      </c>
      <c r="B43" s="37">
        <f>([2]Bohemia!C40+[2]Bohemia!D40/100)*2</f>
        <v>3186326.76</v>
      </c>
      <c r="C43" s="37">
        <f>([2]Bohemia!E40+[2]Bohemia!F40/100)*2</f>
        <v>3420323.86</v>
      </c>
      <c r="D43" s="37">
        <f>([2]Bohemia!G40+[2]Bohemia!H40/100)*2</f>
        <v>937050.38</v>
      </c>
      <c r="E43" s="37">
        <f>([2]Bohemia!I40+[2]Bohemia!J40/100)*2</f>
        <v>131178.70000000001</v>
      </c>
      <c r="F43" s="37">
        <f>([2]Bohemia!K40+[2]Bohemia!L40/100)*2</f>
        <v>261864.1</v>
      </c>
      <c r="G43" s="38">
        <f t="shared" si="3"/>
        <v>7936743.7999999989</v>
      </c>
      <c r="H43" s="37">
        <f>([2]Bohemia!M40+[2]Bohemia!N40/100)*2</f>
        <v>51970.6</v>
      </c>
      <c r="R43" s="17">
        <f t="shared" si="4"/>
        <v>7936743.7999999989</v>
      </c>
      <c r="S43" s="37">
        <f>G43+H43</f>
        <v>7988714.3999999985</v>
      </c>
    </row>
    <row r="44" spans="1:19">
      <c r="A44">
        <v>1859</v>
      </c>
      <c r="B44" s="37">
        <f>([2]Bohemia!C41+[2]Bohemia!D41/100)*2</f>
        <v>3366580.5</v>
      </c>
      <c r="C44" s="37">
        <f>([2]Bohemia!E41+[2]Bohemia!F41/100)*2</f>
        <v>3645703.92</v>
      </c>
      <c r="D44" s="37">
        <f>([2]Bohemia!G41+[2]Bohemia!H41/100)*2</f>
        <v>1064908.94</v>
      </c>
      <c r="E44" s="37">
        <f>([2]Bohemia!I41+[2]Bohemia!J41/100)*2</f>
        <v>152162.04</v>
      </c>
      <c r="F44" s="37">
        <f>([2]Bohemia!K41+[2]Bohemia!L41/100)*2</f>
        <v>303183.76</v>
      </c>
      <c r="G44" s="38">
        <f t="shared" si="3"/>
        <v>8532539.1600000001</v>
      </c>
      <c r="H44" s="37">
        <f>([2]Bohemia!M41+[2]Bohemia!N41/100)*2</f>
        <v>56272.14</v>
      </c>
      <c r="R44" s="17">
        <f t="shared" si="4"/>
        <v>8532539.1600000001</v>
      </c>
    </row>
    <row r="45" spans="1:19">
      <c r="A45">
        <v>1860</v>
      </c>
      <c r="B45" s="37">
        <f>([2]Bohemia!C42+[2]Bohemia!D42/100)*2</f>
        <v>3514689.92</v>
      </c>
      <c r="C45" s="37">
        <f>([2]Bohemia!E42+[2]Bohemia!F42/100)*2</f>
        <v>3873570.08</v>
      </c>
      <c r="D45" s="37">
        <f>([2]Bohemia!G42+[2]Bohemia!H42/100)*2</f>
        <v>1107740.96</v>
      </c>
      <c r="E45" s="37">
        <f>([2]Bohemia!I42+[2]Bohemia!J42/100)*2</f>
        <v>159081.14000000001</v>
      </c>
      <c r="F45" s="37">
        <f>([2]Bohemia!K42+[2]Bohemia!L42/100)*2</f>
        <v>320718.68</v>
      </c>
      <c r="G45" s="38">
        <f t="shared" si="3"/>
        <v>8975800.7800000012</v>
      </c>
      <c r="H45" s="37">
        <f>([2]Bohemia!M42+[2]Bohemia!N42/100)*2</f>
        <v>59148.68</v>
      </c>
      <c r="R45" s="17">
        <f t="shared" si="4"/>
        <v>8975800.7800000012</v>
      </c>
    </row>
    <row r="46" spans="1:19">
      <c r="A46">
        <v>1861</v>
      </c>
      <c r="B46" s="37">
        <f>([2]Bohemia!C43+[2]Bohemia!D43/100)*2</f>
        <v>3714014.58</v>
      </c>
      <c r="C46" s="37">
        <f>([2]Bohemia!E43+[2]Bohemia!F43/100)*2</f>
        <v>4090381.2</v>
      </c>
      <c r="D46" s="37">
        <f>([2]Bohemia!G43+[2]Bohemia!H43/100)*2</f>
        <v>1150440.7</v>
      </c>
      <c r="E46" s="37">
        <f>([2]Bohemia!I43+[2]Bohemia!J43/100)*2</f>
        <v>166526.46</v>
      </c>
      <c r="F46" s="37">
        <f>([2]Bohemia!K43+[2]Bohemia!L43/100)*2</f>
        <v>343428.66</v>
      </c>
      <c r="G46" s="38">
        <f t="shared" si="3"/>
        <v>9464791.6000000015</v>
      </c>
      <c r="H46" s="37">
        <f>([2]Bohemia!M43+[2]Bohemia!N43/100)*2</f>
        <v>63429</v>
      </c>
      <c r="R46" s="17">
        <f t="shared" si="4"/>
        <v>9464791.6000000015</v>
      </c>
    </row>
    <row r="47" spans="1:19">
      <c r="A47">
        <v>1862</v>
      </c>
      <c r="B47" s="37">
        <f>([2]Bohemia!C44+[2]Bohemia!D44/100)*2</f>
        <v>3952477.12</v>
      </c>
      <c r="C47" s="37">
        <f>([2]Bohemia!E44+[2]Bohemia!F44/100)*2</f>
        <v>4409046.38</v>
      </c>
      <c r="D47" s="37">
        <f>([2]Bohemia!G44+[2]Bohemia!H44/100)*2</f>
        <v>1194847.02</v>
      </c>
      <c r="E47" s="37">
        <f>([2]Bohemia!I44+[2]Bohemia!J44/100)*2</f>
        <v>172479.5</v>
      </c>
      <c r="F47" s="37">
        <f>([2]Bohemia!K44+[2]Bohemia!L44/100)*2</f>
        <v>361255.08</v>
      </c>
      <c r="G47" s="38">
        <f t="shared" si="3"/>
        <v>10090105.1</v>
      </c>
      <c r="H47" s="37">
        <f>([2]Bohemia!M44+[2]Bohemia!N44/100)*2</f>
        <v>66562.64</v>
      </c>
      <c r="R47" s="17">
        <f t="shared" si="4"/>
        <v>10090105.1</v>
      </c>
    </row>
    <row r="48" spans="1:19">
      <c r="A48">
        <v>1863</v>
      </c>
      <c r="B48" s="37">
        <f>([2]Bohemia!C45+[2]Bohemia!D45/100)*2</f>
        <v>4250500.5999999996</v>
      </c>
      <c r="C48" s="37">
        <f>([2]Bohemia!E45+[2]Bohemia!F45/100)*2</f>
        <v>4732165.58</v>
      </c>
      <c r="D48" s="37">
        <f>([2]Bohemia!G45+[2]Bohemia!H45/100)*2</f>
        <v>1251410.5</v>
      </c>
      <c r="E48" s="37">
        <f>([2]Bohemia!I45+[2]Bohemia!J45/100)*2</f>
        <v>181618.94</v>
      </c>
      <c r="F48" s="37">
        <f>([2]Bohemia!K45+[2]Bohemia!L45/100)*2</f>
        <v>383901.42</v>
      </c>
      <c r="G48" s="38">
        <f t="shared" si="3"/>
        <v>10799597.039999999</v>
      </c>
      <c r="H48" s="37">
        <f>([2]Bohemia!M45+[2]Bohemia!N45/100)*2</f>
        <v>74533.460000000006</v>
      </c>
      <c r="R48" s="17">
        <f t="shared" si="4"/>
        <v>10799597.039999999</v>
      </c>
    </row>
    <row r="49" spans="1:18">
      <c r="A49">
        <v>1864</v>
      </c>
      <c r="B49" s="37">
        <f>([2]Bohemia!C46+[2]Bohemia!D46/100)*2</f>
        <v>4541338.8600000003</v>
      </c>
      <c r="C49" s="37">
        <f>([2]Bohemia!E46+[2]Bohemia!F46/100)*2</f>
        <v>5080970.5</v>
      </c>
      <c r="D49" s="37">
        <f>([2]Bohemia!G46+[2]Bohemia!H46/100)*2</f>
        <v>1317795.08</v>
      </c>
      <c r="E49" s="37">
        <f>([2]Bohemia!I46+[2]Bohemia!J46/100)*2</f>
        <v>190678.9</v>
      </c>
      <c r="F49" s="37">
        <f>([2]Bohemia!K46+[2]Bohemia!L46/100)*2</f>
        <v>409169.46</v>
      </c>
      <c r="G49" s="38">
        <f t="shared" si="3"/>
        <v>11539952.800000001</v>
      </c>
      <c r="H49" s="37">
        <f>([2]Bohemia!M46+[2]Bohemia!N46/100)*2</f>
        <v>82150.38</v>
      </c>
      <c r="R49" s="17">
        <f t="shared" si="4"/>
        <v>11539952.800000001</v>
      </c>
    </row>
    <row r="50" spans="1:18">
      <c r="A50">
        <v>1865</v>
      </c>
      <c r="B50" s="37">
        <f>([2]Bohemia!C47+[2]Bohemia!D47/100)*2</f>
        <v>4633922.7</v>
      </c>
      <c r="C50" s="37">
        <f>([2]Bohemia!E47+[2]Bohemia!F47/100)*2</f>
        <v>5403822.0199999996</v>
      </c>
      <c r="D50" s="37">
        <f>([2]Bohemia!G47+[2]Bohemia!H47/100)*2</f>
        <v>1379046.9</v>
      </c>
      <c r="E50" s="37">
        <f>([2]Bohemia!I47+[2]Bohemia!J47/100)*2</f>
        <v>198416.4</v>
      </c>
      <c r="F50" s="37">
        <f>([2]Bohemia!K47+[2]Bohemia!L47/100)*2</f>
        <v>421533.6</v>
      </c>
      <c r="G50" s="38">
        <f t="shared" si="3"/>
        <v>12036741.619999999</v>
      </c>
      <c r="H50" s="37">
        <f>([2]Bohemia!M47+[2]Bohemia!N47/100)*2</f>
        <v>91142.58</v>
      </c>
      <c r="R50" s="17">
        <f t="shared" si="4"/>
        <v>12036741.619999999</v>
      </c>
    </row>
    <row r="51" spans="1:18">
      <c r="A51">
        <v>1866</v>
      </c>
      <c r="B51" s="37">
        <f>([2]Bohemia!C48+[2]Bohemia!D48/100)*2</f>
        <v>4877937.24</v>
      </c>
      <c r="C51" s="37">
        <f>([2]Bohemia!E48+[2]Bohemia!F48/100)*2</f>
        <v>5578231.5800000001</v>
      </c>
      <c r="D51" s="37">
        <f>([2]Bohemia!G48+[2]Bohemia!H48/100)*2</f>
        <v>1404621.66</v>
      </c>
      <c r="E51" s="37">
        <f>([2]Bohemia!I48+[2]Bohemia!J48/100)*2</f>
        <v>205917.94</v>
      </c>
      <c r="F51" s="37">
        <f>([2]Bohemia!K48+[2]Bohemia!L48/100)*2</f>
        <v>427172.22</v>
      </c>
      <c r="G51" s="38">
        <f t="shared" si="3"/>
        <v>12493880.640000001</v>
      </c>
      <c r="H51" s="37">
        <f>([2]Bohemia!M48+[2]Bohemia!N48/100)*2</f>
        <v>85363.92</v>
      </c>
      <c r="R51" s="17">
        <f t="shared" si="4"/>
        <v>12493880.640000001</v>
      </c>
    </row>
    <row r="52" spans="1:18">
      <c r="A52">
        <v>1867</v>
      </c>
      <c r="B52" s="37">
        <f>([2]Bohemia!C49+[2]Bohemia!D49/100)*2</f>
        <v>4876798.6399999997</v>
      </c>
      <c r="C52" s="37">
        <f>([2]Bohemia!E49+[2]Bohemia!F49/100)*2</f>
        <v>5721795.1200000001</v>
      </c>
      <c r="D52" s="37">
        <f>([2]Bohemia!G49+[2]Bohemia!H49/100)*2</f>
        <v>1429657.06</v>
      </c>
      <c r="E52" s="37">
        <f>([2]Bohemia!I49+[2]Bohemia!J49/100)*2</f>
        <v>214259.02</v>
      </c>
      <c r="F52" s="37">
        <f>([2]Bohemia!K49+[2]Bohemia!L49/100)*2</f>
        <v>429052.42</v>
      </c>
      <c r="G52" s="38">
        <f t="shared" si="3"/>
        <v>12671562.26</v>
      </c>
      <c r="H52" s="37">
        <f>([2]Bohemia!M49+[2]Bohemia!N49/100)*2</f>
        <v>91467.54</v>
      </c>
      <c r="R52" s="17">
        <f t="shared" si="4"/>
        <v>12671562.26</v>
      </c>
    </row>
    <row r="53" spans="1:18">
      <c r="A53">
        <v>1868</v>
      </c>
      <c r="B53" s="37">
        <f>([2]Bohemia!C50+[2]Bohemia!D50/100)*2</f>
        <v>4925429.2</v>
      </c>
      <c r="C53" s="37">
        <f>([2]Bohemia!E50+[2]Bohemia!F50/100)*2</f>
        <v>5880533.0800000001</v>
      </c>
      <c r="D53" s="37">
        <f>([2]Bohemia!G50+[2]Bohemia!H50/100)*2</f>
        <v>1459565.08</v>
      </c>
      <c r="E53" s="37">
        <f>([2]Bohemia!I50+[2]Bohemia!J50/100)*2</f>
        <v>222672.32</v>
      </c>
      <c r="F53" s="37">
        <f>([2]Bohemia!K50+[2]Bohemia!L50/100)*2</f>
        <v>426612.94</v>
      </c>
      <c r="G53" s="38">
        <f t="shared" si="3"/>
        <v>12914812.620000001</v>
      </c>
      <c r="H53" s="37">
        <f>([2]Bohemia!M50+[2]Bohemia!N50/100)*2</f>
        <v>95598.9</v>
      </c>
      <c r="R53" s="17">
        <f t="shared" si="4"/>
        <v>12914812.620000001</v>
      </c>
    </row>
    <row r="54" spans="1:18">
      <c r="A54">
        <v>1869</v>
      </c>
      <c r="B54" s="37">
        <f>([2]Bohemia!C51+[2]Bohemia!D51/100)*2</f>
        <v>5030210.9400000004</v>
      </c>
      <c r="C54" s="37">
        <f>([2]Bohemia!E51+[2]Bohemia!F51/100)*2</f>
        <v>6104677.5599999996</v>
      </c>
      <c r="D54" s="37">
        <f>([2]Bohemia!G51+[2]Bohemia!H51/100)*2</f>
        <v>1487453.58</v>
      </c>
      <c r="E54" s="37">
        <f>([2]Bohemia!I51+[2]Bohemia!J51/100)*2</f>
        <v>230773.22</v>
      </c>
      <c r="F54" s="37">
        <f>([2]Bohemia!K51+[2]Bohemia!L51/100)*2</f>
        <v>431535.38</v>
      </c>
      <c r="G54" s="38">
        <f t="shared" si="3"/>
        <v>13284650.680000002</v>
      </c>
      <c r="H54" s="37">
        <f>([2]Bohemia!M51+[2]Bohemia!N51/100)*2</f>
        <v>98893.440000000002</v>
      </c>
      <c r="R54" s="17">
        <f t="shared" si="4"/>
        <v>13284650.680000002</v>
      </c>
    </row>
    <row r="55" spans="1:18">
      <c r="A55">
        <v>1870</v>
      </c>
      <c r="B55" s="37">
        <f>([2]Bohemia!C52+[2]Bohemia!D52/100)*2</f>
        <v>5248447.4800000004</v>
      </c>
      <c r="C55" s="37">
        <f>([2]Bohemia!E52+[2]Bohemia!F52/100)*2</f>
        <v>6502540.6200000001</v>
      </c>
      <c r="D55" s="37">
        <f>([2]Bohemia!G52+[2]Bohemia!H52/100)*2</f>
        <v>1525507.16</v>
      </c>
      <c r="E55" s="37">
        <f>([2]Bohemia!I52+[2]Bohemia!J52/100)*2</f>
        <v>235826.04</v>
      </c>
      <c r="F55" s="37">
        <f>([2]Bohemia!K52+[2]Bohemia!L52/100)*2</f>
        <v>440020.5</v>
      </c>
      <c r="G55" s="38">
        <f t="shared" si="3"/>
        <v>13952341.800000001</v>
      </c>
      <c r="H55" s="37">
        <f>([2]Bohemia!M52+[2]Bohemia!N52/100)*2</f>
        <v>93803.3</v>
      </c>
      <c r="I55" s="37">
        <f>'[2]P - rent revenue'!I3*2</f>
        <v>63696</v>
      </c>
      <c r="K55" s="37">
        <f>'[2]P - rent revenue'!K3*2</f>
        <v>840776</v>
      </c>
      <c r="L55" s="37">
        <f>'[2]P - rent revenue'!L3*2</f>
        <v>780770</v>
      </c>
      <c r="M55" s="37">
        <f>'[2]P - rent revenue'!M3*2</f>
        <v>100508</v>
      </c>
      <c r="N55" s="37">
        <f>'[2]P - rent revenue'!N3*2</f>
        <v>200762</v>
      </c>
      <c r="O55" s="37">
        <f>'[2]P - rent revenue'!O3*2</f>
        <v>2080316</v>
      </c>
      <c r="P55" s="37">
        <f>'[2]P - rent revenue'!P3*2</f>
        <v>16032658</v>
      </c>
      <c r="R55" s="17">
        <f t="shared" si="4"/>
        <v>13952341.800000001</v>
      </c>
    </row>
    <row r="56" spans="1:18">
      <c r="A56">
        <v>1871</v>
      </c>
      <c r="B56" s="37">
        <f>([2]Bohemia!C53+[2]Bohemia!D53/100)*2</f>
        <v>5448032.0999999996</v>
      </c>
      <c r="C56" s="37">
        <f>([2]Bohemia!E53+[2]Bohemia!F53/100)*2</f>
        <v>6815302.8200000003</v>
      </c>
      <c r="D56" s="37">
        <f>([2]Bohemia!G53+[2]Bohemia!H53/100)*2</f>
        <v>1553769.9</v>
      </c>
      <c r="E56" s="37">
        <f>([2]Bohemia!I53+[2]Bohemia!J53/100)*2</f>
        <v>246562.9</v>
      </c>
      <c r="F56" s="37">
        <f>([2]Bohemia!K53+[2]Bohemia!L53/100)*2</f>
        <v>444944.5</v>
      </c>
      <c r="G56" s="38">
        <f t="shared" si="3"/>
        <v>14508612.220000001</v>
      </c>
      <c r="H56" s="37">
        <f>([2]Bohemia!M53+[2]Bohemia!N53/100)*2</f>
        <v>99553</v>
      </c>
      <c r="R56" s="17">
        <f t="shared" si="4"/>
        <v>14508612.220000001</v>
      </c>
    </row>
    <row r="57" spans="1:18">
      <c r="A57">
        <v>1872</v>
      </c>
      <c r="B57" s="37">
        <f>'[2]P - rent revenue'!B5*2</f>
        <v>5491395.7999999998</v>
      </c>
      <c r="C57" s="37">
        <f>'[2]P - rent revenue'!C5*2</f>
        <v>6922511.5099999998</v>
      </c>
      <c r="D57" s="37">
        <f>'[2]P - rent revenue'!D5*2</f>
        <v>1561484.33</v>
      </c>
      <c r="E57" s="37">
        <f>'[2]P - rent revenue'!E5*2</f>
        <v>249301.49</v>
      </c>
      <c r="F57" s="40">
        <f>'[2]P - rent revenue'!F5*2</f>
        <v>445718.06</v>
      </c>
      <c r="G57" s="40">
        <f>'[2]P - rent revenue'!G5*2</f>
        <v>14670411.189999999</v>
      </c>
      <c r="H57" s="37">
        <f>'[2]P - rent revenue'!H5*2</f>
        <v>101908.68</v>
      </c>
      <c r="P57" s="37">
        <f>'[2]P - rent revenue'!O5*2</f>
        <v>101908.68</v>
      </c>
      <c r="R57" s="17">
        <f t="shared" si="4"/>
        <v>14670411.189999999</v>
      </c>
    </row>
    <row r="58" spans="1:18">
      <c r="A58">
        <v>1873</v>
      </c>
      <c r="B58" s="37">
        <f>'[2]P - rent revenue'!B6*2</f>
        <v>5952400.0599999996</v>
      </c>
      <c r="C58" s="37">
        <f>'[2]P - rent revenue'!C6*2</f>
        <v>7644331.5099999998</v>
      </c>
      <c r="D58" s="37">
        <f>'[2]P - rent revenue'!D6*2</f>
        <v>1674796.15</v>
      </c>
      <c r="E58" s="37">
        <f>'[2]P - rent revenue'!E6*2</f>
        <v>256985.83</v>
      </c>
      <c r="F58" s="40">
        <f>'[2]P - rent revenue'!F6*2</f>
        <v>488964.68</v>
      </c>
      <c r="G58" s="40">
        <f>'[2]P - rent revenue'!G6*2</f>
        <v>16017478.23</v>
      </c>
      <c r="H58" s="41">
        <f>'[2]P - rent revenue'!H6*2</f>
        <v>118793.75</v>
      </c>
      <c r="I58" s="41"/>
      <c r="J58" s="41"/>
      <c r="P58" s="37">
        <f>'[2]P - rent revenue'!O6*2</f>
        <v>118793.75</v>
      </c>
      <c r="R58" s="17">
        <f t="shared" si="4"/>
        <v>16017478.23</v>
      </c>
    </row>
    <row r="59" spans="1:18">
      <c r="A59">
        <v>1874</v>
      </c>
      <c r="B59" s="37">
        <f>'[2]P - rent revenue'!B8*2</f>
        <v>6889204.9900000002</v>
      </c>
      <c r="C59" s="37">
        <f>'[2]P - rent revenue'!C8*2</f>
        <v>8956139.4499999993</v>
      </c>
      <c r="D59" s="37">
        <f>'[2]P - rent revenue'!D8*2</f>
        <v>1927480.34</v>
      </c>
      <c r="E59" s="37">
        <f>'[2]P - rent revenue'!E8*2</f>
        <v>294237.49</v>
      </c>
      <c r="F59" s="37">
        <f>'[2]P - rent revenue'!F8*2</f>
        <v>572584.43999999994</v>
      </c>
      <c r="G59" s="38">
        <f>SUM(B59:F59)</f>
        <v>18639646.710000001</v>
      </c>
      <c r="H59" s="37">
        <f>'[2]P - rent revenue'!H8*2</f>
        <v>127842.14</v>
      </c>
      <c r="O59" s="37">
        <f>SUM(H59:N59)</f>
        <v>127842.14</v>
      </c>
      <c r="P59" s="37">
        <f>G59+O59</f>
        <v>18767488.850000001</v>
      </c>
      <c r="R59" s="17">
        <f t="shared" si="4"/>
        <v>18639646.710000001</v>
      </c>
    </row>
    <row r="60" spans="1:18">
      <c r="A60">
        <v>1875</v>
      </c>
      <c r="B60" s="37">
        <f>'[2]P - rent revenue'!B9*2</f>
        <v>6920096.25</v>
      </c>
      <c r="C60" s="37">
        <f>'[2]P - rent revenue'!C9*2</f>
        <v>9254742.4399999995</v>
      </c>
      <c r="D60" s="37">
        <f>'[2]P - rent revenue'!D9*2</f>
        <v>1964959.53</v>
      </c>
      <c r="E60" s="37">
        <f>'[2]P - rent revenue'!E9*2</f>
        <v>292138.59000000003</v>
      </c>
      <c r="F60" s="37">
        <f>'[2]P - rent revenue'!F9*2</f>
        <v>577363.59</v>
      </c>
      <c r="G60" s="38">
        <f t="shared" ref="G60:G65" si="5">SUM(B60:F60)</f>
        <v>19009300.399999999</v>
      </c>
      <c r="H60" s="37">
        <f>'[2]P - rent revenue'!H9*2</f>
        <v>135344.22</v>
      </c>
      <c r="I60" s="37">
        <f>'[2]P - rent revenue'!I9*2</f>
        <v>387660</v>
      </c>
      <c r="K60" s="37">
        <f>'[2]P - rent revenue'!K9*2</f>
        <v>1120162</v>
      </c>
      <c r="L60" s="37">
        <f>'[2]P - rent revenue'!L9*2</f>
        <v>1474994</v>
      </c>
      <c r="M60" s="37">
        <f>'[2]P - rent revenue'!M9*2</f>
        <v>686708</v>
      </c>
      <c r="N60" s="37">
        <f>'[2]P - rent revenue'!N9*2</f>
        <v>770658</v>
      </c>
      <c r="O60" s="37">
        <f t="shared" ref="O60:O65" si="6">SUM(H60:N60)</f>
        <v>4575526.22</v>
      </c>
      <c r="P60" s="37">
        <f t="shared" ref="P60:P65" si="7">G60+O60</f>
        <v>23584826.619999997</v>
      </c>
      <c r="Q60" s="37"/>
      <c r="R60" s="17">
        <f t="shared" si="4"/>
        <v>19009300.399999999</v>
      </c>
    </row>
    <row r="61" spans="1:18">
      <c r="A61">
        <v>1876</v>
      </c>
      <c r="B61" s="37">
        <f>'[2]P - rent revenue'!B10*2</f>
        <v>6958574.6799999997</v>
      </c>
      <c r="C61" s="37">
        <f>'[2]P - rent revenue'!C10*2</f>
        <v>9460231.0099999998</v>
      </c>
      <c r="D61" s="37">
        <f>'[2]P - rent revenue'!D10*2</f>
        <v>1965917.4</v>
      </c>
      <c r="E61" s="37">
        <f>'[2]P - rent revenue'!E10*2</f>
        <v>290658.19</v>
      </c>
      <c r="F61" s="37">
        <f>'[2]P - rent revenue'!F10*2</f>
        <v>569639.32999999996</v>
      </c>
      <c r="G61" s="38">
        <f t="shared" si="5"/>
        <v>19245020.609999999</v>
      </c>
      <c r="H61" s="37">
        <f>'[2]P - rent revenue'!H10*2</f>
        <v>150493.22</v>
      </c>
      <c r="I61" s="37">
        <f>'[2]P - rent revenue'!I10*2</f>
        <v>355124</v>
      </c>
      <c r="K61" s="37">
        <f>'[2]P - rent revenue'!K10*2</f>
        <v>1260514</v>
      </c>
      <c r="L61" s="37">
        <f>'[2]P - rent revenue'!L10*2</f>
        <v>1465068</v>
      </c>
      <c r="M61" s="37">
        <f>'[2]P - rent revenue'!M10*2</f>
        <v>807660</v>
      </c>
      <c r="N61" s="37">
        <f>'[2]P - rent revenue'!N10*2</f>
        <v>789670</v>
      </c>
      <c r="O61" s="37">
        <f t="shared" si="6"/>
        <v>4828529.22</v>
      </c>
      <c r="P61" s="37">
        <f t="shared" si="7"/>
        <v>24073549.829999998</v>
      </c>
      <c r="Q61" s="37"/>
      <c r="R61" s="17">
        <f t="shared" si="4"/>
        <v>19245020.609999999</v>
      </c>
    </row>
    <row r="62" spans="1:18">
      <c r="A62">
        <v>1877</v>
      </c>
      <c r="B62" s="37">
        <f>'[2]P - rent revenue'!B11*2</f>
        <v>6961486.6500000004</v>
      </c>
      <c r="C62" s="37">
        <f>'[2]P - rent revenue'!C11*2</f>
        <v>9528901.2599999998</v>
      </c>
      <c r="D62" s="37">
        <f>'[2]P - rent revenue'!D11*2</f>
        <v>1976696.73</v>
      </c>
      <c r="E62" s="37">
        <f>'[2]P - rent revenue'!E11*2</f>
        <v>291890.44</v>
      </c>
      <c r="F62" s="37">
        <f>'[2]P - rent revenue'!F11*2</f>
        <v>562495.53</v>
      </c>
      <c r="G62" s="38">
        <f t="shared" si="5"/>
        <v>19321470.610000003</v>
      </c>
      <c r="H62" s="37">
        <f>'[2]P - rent revenue'!H11*2</f>
        <v>159356.85</v>
      </c>
      <c r="I62" s="37">
        <f>'[2]P - rent revenue'!I11*2</f>
        <v>355650</v>
      </c>
      <c r="K62" s="37">
        <f>'[2]P - rent revenue'!K11*2</f>
        <v>1263232</v>
      </c>
      <c r="L62" s="37">
        <f>'[2]P - rent revenue'!L11*2</f>
        <v>1484458</v>
      </c>
      <c r="M62" s="37">
        <f>'[2]P - rent revenue'!M11*2</f>
        <v>967468</v>
      </c>
      <c r="N62" s="37">
        <f>'[2]P - rent revenue'!N11*2</f>
        <v>792984</v>
      </c>
      <c r="O62" s="37">
        <f t="shared" si="6"/>
        <v>5023148.8499999996</v>
      </c>
      <c r="P62" s="37">
        <f t="shared" si="7"/>
        <v>24344619.460000001</v>
      </c>
      <c r="Q62" s="37"/>
      <c r="R62" s="17">
        <f t="shared" si="4"/>
        <v>19321470.610000003</v>
      </c>
    </row>
    <row r="63" spans="1:18">
      <c r="A63">
        <v>1878</v>
      </c>
      <c r="B63" s="37">
        <f>'[2]P - rent revenue'!B12*2</f>
        <v>6925447.8899999997</v>
      </c>
      <c r="C63" s="37">
        <f>'[2]P - rent revenue'!C12*2</f>
        <v>9574669.9900000002</v>
      </c>
      <c r="D63" s="37">
        <f>'[2]P - rent revenue'!D12*2</f>
        <v>1978100.88</v>
      </c>
      <c r="E63" s="37">
        <f>'[2]P - rent revenue'!E12*2</f>
        <v>292373.13</v>
      </c>
      <c r="F63" s="37">
        <f>'[2]P - rent revenue'!F12*2</f>
        <v>560505.99</v>
      </c>
      <c r="G63" s="38">
        <f t="shared" si="5"/>
        <v>19331097.879999995</v>
      </c>
      <c r="H63" s="37">
        <f>'[2]P - rent revenue'!H12*2</f>
        <v>161311.67999999999</v>
      </c>
      <c r="I63" s="37">
        <f>'[2]P - rent revenue'!I12*2</f>
        <v>368552</v>
      </c>
      <c r="K63" s="37">
        <f>'[2]P - rent revenue'!K12*2</f>
        <v>1289108</v>
      </c>
      <c r="L63" s="37">
        <f>'[2]P - rent revenue'!L12*2</f>
        <v>1542150</v>
      </c>
      <c r="M63" s="37">
        <f>'[2]P - rent revenue'!M12*2</f>
        <v>1006494</v>
      </c>
      <c r="N63" s="37">
        <f>'[2]P - rent revenue'!N12*2</f>
        <v>803412</v>
      </c>
      <c r="O63" s="37">
        <f t="shared" si="6"/>
        <v>5171027.68</v>
      </c>
      <c r="P63" s="37">
        <f t="shared" si="7"/>
        <v>24502125.559999995</v>
      </c>
      <c r="Q63" s="37"/>
      <c r="R63" s="17">
        <f t="shared" si="4"/>
        <v>19331097.879999995</v>
      </c>
    </row>
    <row r="64" spans="1:18">
      <c r="A64">
        <v>1879</v>
      </c>
      <c r="B64" s="37">
        <f>'[2]P - rent revenue'!B13*2</f>
        <v>6917614</v>
      </c>
      <c r="C64" s="37">
        <f>'[2]P - rent revenue'!C13*2</f>
        <v>9696880</v>
      </c>
      <c r="D64" s="37">
        <f>'[2]P - rent revenue'!D13*2</f>
        <v>1976474</v>
      </c>
      <c r="E64" s="37">
        <f>'[2]P - rent revenue'!E13*2</f>
        <v>289972</v>
      </c>
      <c r="F64" s="37">
        <f>'[2]P - rent revenue'!F13*2</f>
        <v>555256</v>
      </c>
      <c r="G64" s="38">
        <f t="shared" si="5"/>
        <v>19436196</v>
      </c>
      <c r="H64" s="37">
        <f>'[2]P - rent revenue'!H13*2</f>
        <v>157986</v>
      </c>
      <c r="I64" s="37">
        <f>'[2]P - rent revenue'!I13*2</f>
        <v>381326</v>
      </c>
      <c r="K64" s="37">
        <f>'[2]P - rent revenue'!K13*2</f>
        <v>1296886</v>
      </c>
      <c r="L64" s="37">
        <f>'[2]P - rent revenue'!L13*2</f>
        <v>1569122</v>
      </c>
      <c r="M64" s="37">
        <f>'[2]P - rent revenue'!M13*2</f>
        <v>1032006</v>
      </c>
      <c r="N64" s="37">
        <f>'[2]P - rent revenue'!N13*2</f>
        <v>770268</v>
      </c>
      <c r="O64" s="37">
        <f t="shared" si="6"/>
        <v>5207594</v>
      </c>
      <c r="P64" s="37">
        <f t="shared" si="7"/>
        <v>24643790</v>
      </c>
      <c r="Q64" s="37"/>
      <c r="R64" s="17">
        <f t="shared" si="4"/>
        <v>19436196</v>
      </c>
    </row>
    <row r="65" spans="1:18">
      <c r="A65">
        <v>1880</v>
      </c>
      <c r="B65" s="37">
        <f>'[2]P - rent revenue'!B14*2</f>
        <v>6903562</v>
      </c>
      <c r="C65" s="37">
        <f>'[2]P - rent revenue'!C14*2</f>
        <v>9773292</v>
      </c>
      <c r="D65" s="37">
        <f>'[2]P - rent revenue'!D14*2</f>
        <v>1974386</v>
      </c>
      <c r="E65" s="37">
        <f>'[2]P - rent revenue'!E14*2</f>
        <v>288532</v>
      </c>
      <c r="F65" s="37">
        <f>'[2]P - rent revenue'!F14*2</f>
        <v>548958</v>
      </c>
      <c r="G65" s="38">
        <f t="shared" si="5"/>
        <v>19488730</v>
      </c>
      <c r="H65" s="37">
        <f>'[2]P - rent revenue'!H14*2</f>
        <v>158734</v>
      </c>
      <c r="I65" s="37">
        <f>'[2]P - rent revenue'!I14*2</f>
        <v>390300</v>
      </c>
      <c r="K65" s="37">
        <f>'[2]P - rent revenue'!K14*2</f>
        <v>1306330</v>
      </c>
      <c r="L65" s="37">
        <f>'[2]P - rent revenue'!L14*2</f>
        <v>1594820</v>
      </c>
      <c r="M65" s="37">
        <f>'[2]P - rent revenue'!M14*2</f>
        <v>1179700</v>
      </c>
      <c r="N65" s="37">
        <f>'[2]P - rent revenue'!N14*2</f>
        <v>779708</v>
      </c>
      <c r="O65" s="37">
        <f t="shared" si="6"/>
        <v>5409592</v>
      </c>
      <c r="P65" s="37">
        <f t="shared" si="7"/>
        <v>24898322</v>
      </c>
      <c r="Q65" s="37"/>
      <c r="R65" s="17">
        <f t="shared" si="4"/>
        <v>19488730</v>
      </c>
    </row>
    <row r="66" spans="1:18">
      <c r="A66">
        <v>1881</v>
      </c>
      <c r="B66" s="37">
        <f>'[2]P - rent revenue'!B15*2</f>
        <v>6943007.5499999998</v>
      </c>
      <c r="C66" s="37">
        <f>'[2]P - rent revenue'!C15*2</f>
        <v>9873249.1999999993</v>
      </c>
      <c r="D66" s="37">
        <f>'[2]P - rent revenue'!D15*2</f>
        <v>1985109.73</v>
      </c>
      <c r="E66" s="37">
        <f>'[2]P - rent revenue'!E15*2</f>
        <v>288888.75</v>
      </c>
      <c r="F66" s="37">
        <f>'[2]P - rent revenue'!F15*2</f>
        <v>549707.25</v>
      </c>
      <c r="G66" s="38">
        <f>SUM(B66:F66)</f>
        <v>19639962.48</v>
      </c>
      <c r="H66" s="37">
        <f>'[2]P - rent revenue'!H15*2</f>
        <v>158038.56</v>
      </c>
      <c r="I66" s="37">
        <f>'[2]P - rent revenue'!I15*2</f>
        <v>390300</v>
      </c>
      <c r="K66" s="37">
        <f>'[2]P - rent revenue'!K15*2</f>
        <v>1306329.6599999999</v>
      </c>
      <c r="L66" s="37">
        <f>'[2]P - rent revenue'!L15*2</f>
        <v>1665568</v>
      </c>
      <c r="M66" s="37">
        <f>'[2]P - rent revenue'!M15*2</f>
        <v>1179280</v>
      </c>
      <c r="N66" s="37">
        <f>'[2]P - rent revenue'!N15*2</f>
        <v>780488</v>
      </c>
      <c r="O66" s="37">
        <f>SUM(H66:N66)</f>
        <v>5480004.2199999997</v>
      </c>
      <c r="P66" s="37">
        <f>G66+O66</f>
        <v>25119966.699999999</v>
      </c>
      <c r="R66" s="17">
        <f t="shared" si="4"/>
        <v>19639962.48</v>
      </c>
    </row>
    <row r="67" spans="1:18">
      <c r="A67">
        <v>1882</v>
      </c>
      <c r="B67" s="37">
        <f>'[2]P - rent revenue'!B16*2</f>
        <v>7010452</v>
      </c>
      <c r="C67" s="37">
        <f>'[2]P - rent revenue'!C16*2</f>
        <v>10123090</v>
      </c>
      <c r="D67" s="37">
        <f>'[2]P - rent revenue'!D16*2</f>
        <v>1996488</v>
      </c>
      <c r="E67" s="37">
        <f>'[2]P - rent revenue'!E16*2</f>
        <v>290986</v>
      </c>
      <c r="F67" s="37">
        <f>'[2]P - rent revenue'!F16*2</f>
        <v>554580</v>
      </c>
      <c r="G67" s="38">
        <f>SUM(B67:F67)</f>
        <v>19975596</v>
      </c>
      <c r="H67" s="37">
        <f>'[2]P - rent revenue'!H16*2</f>
        <v>163652</v>
      </c>
      <c r="I67" s="37">
        <f>'[2]P - rent revenue'!I16*2</f>
        <v>468533.64</v>
      </c>
      <c r="K67" s="37">
        <f>'[2]P - rent revenue'!K16*2</f>
        <v>1363710.48</v>
      </c>
      <c r="L67" s="37">
        <f>'[2]P - rent revenue'!L16*2</f>
        <v>1744454</v>
      </c>
      <c r="M67" s="37">
        <f>'[2]P - rent revenue'!M16*2</f>
        <v>1596060</v>
      </c>
      <c r="N67" s="37">
        <f>'[2]P - rent revenue'!N16*2</f>
        <v>850708</v>
      </c>
      <c r="O67" s="37">
        <f>SUM(H67:N67)</f>
        <v>6187118.1200000001</v>
      </c>
      <c r="P67" s="37">
        <f>G67+O67</f>
        <v>26162714.120000001</v>
      </c>
      <c r="R67" s="17">
        <f t="shared" si="4"/>
        <v>19975596</v>
      </c>
    </row>
    <row r="68" spans="1:18">
      <c r="A68">
        <v>1883</v>
      </c>
      <c r="B68" s="37">
        <f>'[2]P - rent revenue'!B17*2</f>
        <v>7139406</v>
      </c>
      <c r="C68" s="37">
        <f>'[2]P - rent revenue'!C17*2</f>
        <v>10483304</v>
      </c>
      <c r="D68" s="37">
        <f>'[2]P - rent revenue'!D17*2</f>
        <v>1995364</v>
      </c>
      <c r="E68" s="37">
        <f>'[2]P - rent revenue'!E17*2</f>
        <v>300776</v>
      </c>
      <c r="F68" s="37">
        <f>'[2]P - rent revenue'!F17*2</f>
        <v>564624</v>
      </c>
      <c r="G68" s="38">
        <f>SUM(B68:F68)</f>
        <v>20483474</v>
      </c>
      <c r="H68" s="37">
        <f>'[2]P - rent revenue'!H17*2</f>
        <v>166470</v>
      </c>
      <c r="I68" s="37">
        <f>'[2]P - rent revenue'!I17*2</f>
        <v>492666</v>
      </c>
      <c r="K68" s="37">
        <f>'[2]P - rent revenue'!K17*2</f>
        <v>1434188</v>
      </c>
      <c r="L68" s="37">
        <f>'[2]P - rent revenue'!L17*2</f>
        <v>1797244</v>
      </c>
      <c r="M68" s="37">
        <f>'[2]P - rent revenue'!M17*2</f>
        <v>1981404</v>
      </c>
      <c r="N68" s="37">
        <f>'[2]P - rent revenue'!N17*2</f>
        <v>903820</v>
      </c>
      <c r="O68" s="37">
        <f>SUM(H68:N68)</f>
        <v>6775792</v>
      </c>
      <c r="P68" s="37">
        <f>G68+O68</f>
        <v>27259266</v>
      </c>
      <c r="R68" s="17">
        <f>SUM(B68:F68, H68)</f>
        <v>20649944</v>
      </c>
    </row>
    <row r="69" spans="1:18">
      <c r="A69">
        <v>1884</v>
      </c>
      <c r="B69" s="37">
        <f>'[2]P - rent revenue'!B18*2</f>
        <v>7320464</v>
      </c>
      <c r="C69" s="37">
        <f>'[2]P - rent revenue'!C18*2</f>
        <v>10888810</v>
      </c>
      <c r="D69" s="37">
        <f>'[2]P - rent revenue'!D18*2</f>
        <v>2019410</v>
      </c>
      <c r="E69" s="37">
        <f>'[2]P - rent revenue'!E18*2</f>
        <v>305226</v>
      </c>
      <c r="F69" s="37">
        <f>'[2]P - rent revenue'!F18*2</f>
        <v>579490</v>
      </c>
      <c r="G69" s="38">
        <f>SUM(B69:F69)</f>
        <v>21113400</v>
      </c>
      <c r="H69" s="37">
        <f>'[2]P - rent revenue'!H18*2</f>
        <v>170380</v>
      </c>
      <c r="I69" s="37">
        <f>'[2]P - rent revenue'!I18*2</f>
        <v>523410</v>
      </c>
      <c r="K69" s="37">
        <f>'[2]P - rent revenue'!K18*2</f>
        <v>1516372</v>
      </c>
      <c r="L69" s="37">
        <f>'[2]P - rent revenue'!L18*2</f>
        <v>1872076</v>
      </c>
      <c r="M69" s="37">
        <f>'[2]P - rent revenue'!M18*2</f>
        <v>2263980</v>
      </c>
      <c r="N69" s="37">
        <f>'[2]P - rent revenue'!N18*2</f>
        <v>1027722</v>
      </c>
      <c r="O69" s="37">
        <f>SUM(H69:N69)</f>
        <v>7373940</v>
      </c>
      <c r="P69" s="37">
        <f>G69+O69</f>
        <v>28487340</v>
      </c>
      <c r="R69" s="17">
        <f>SUM(B69:F69, H69, I69)</f>
        <v>21807190</v>
      </c>
    </row>
    <row r="70" spans="1:18">
      <c r="A70">
        <v>1885</v>
      </c>
      <c r="B70" s="37">
        <f>'[2]P - rent revenue'!B19*2</f>
        <v>7405876</v>
      </c>
      <c r="C70" s="37">
        <f>'[2]P - rent revenue'!C19*2</f>
        <v>11144530</v>
      </c>
      <c r="D70" s="37">
        <f>'[2]P - rent revenue'!D19*2</f>
        <v>2040290</v>
      </c>
      <c r="E70" s="37">
        <f>'[2]P - rent revenue'!E19*2</f>
        <v>310256</v>
      </c>
      <c r="F70" s="37">
        <f>'[2]P - rent revenue'!F19*2</f>
        <v>590624</v>
      </c>
      <c r="G70" s="38">
        <f t="shared" ref="G70:G81" si="8">SUM(B70:F70)</f>
        <v>21491576</v>
      </c>
      <c r="H70" s="37">
        <f>'[2]P - rent revenue'!H19*2</f>
        <v>170204</v>
      </c>
      <c r="I70" s="37">
        <f>'[2]P - rent revenue'!I19*2</f>
        <v>583650</v>
      </c>
      <c r="K70" s="37">
        <f>'[2]P - rent revenue'!K19*2</f>
        <v>1551208</v>
      </c>
      <c r="L70" s="37">
        <f>'[2]P - rent revenue'!L19*2</f>
        <v>1882192</v>
      </c>
      <c r="M70" s="37">
        <f>'[2]P - rent revenue'!M19*2</f>
        <v>2473202</v>
      </c>
      <c r="N70" s="37">
        <f>'[2]P - rent revenue'!N19*2</f>
        <v>1106226</v>
      </c>
      <c r="O70" s="37">
        <f t="shared" ref="O70:O81" si="9">SUM(H70:N70)</f>
        <v>7766682</v>
      </c>
      <c r="P70" s="37">
        <f t="shared" ref="P70:P88" si="10">G70+O70</f>
        <v>29258258</v>
      </c>
      <c r="R70" s="17">
        <f t="shared" ref="R70:R85" si="11">SUM(B70:F70, H70, I70)</f>
        <v>22245430</v>
      </c>
    </row>
    <row r="71" spans="1:18">
      <c r="A71">
        <v>1886</v>
      </c>
      <c r="B71" s="37">
        <f>'[2]P - rent revenue'!B20*2</f>
        <v>7399698</v>
      </c>
      <c r="C71" s="37">
        <f>'[2]P - rent revenue'!C20*2</f>
        <v>11333968</v>
      </c>
      <c r="D71" s="37">
        <f>'[2]P - rent revenue'!D20*2</f>
        <v>2052850</v>
      </c>
      <c r="E71" s="37">
        <f>'[2]P - rent revenue'!E20*2</f>
        <v>310810</v>
      </c>
      <c r="F71" s="37">
        <f>'[2]P - rent revenue'!F20*2</f>
        <v>599602</v>
      </c>
      <c r="G71" s="38">
        <f t="shared" si="8"/>
        <v>21696928</v>
      </c>
      <c r="H71" s="37">
        <f>'[2]P - rent revenue'!H20*2</f>
        <v>171498</v>
      </c>
      <c r="I71" s="37">
        <f>'[2]P - rent revenue'!I20*2</f>
        <v>625554</v>
      </c>
      <c r="K71" s="37">
        <f>'[2]P - rent revenue'!K20*2</f>
        <v>1660846</v>
      </c>
      <c r="L71" s="37">
        <f>'[2]P - rent revenue'!L20*2</f>
        <v>2123384</v>
      </c>
      <c r="M71" s="37">
        <f>'[2]P - rent revenue'!M20*2</f>
        <v>2619930</v>
      </c>
      <c r="N71" s="37">
        <f>'[2]P - rent revenue'!N20*2</f>
        <v>1248328</v>
      </c>
      <c r="O71" s="37">
        <f t="shared" si="9"/>
        <v>8449540</v>
      </c>
      <c r="P71" s="37">
        <f t="shared" si="10"/>
        <v>30146468</v>
      </c>
      <c r="R71" s="17">
        <f t="shared" si="11"/>
        <v>22493980</v>
      </c>
    </row>
    <row r="72" spans="1:18">
      <c r="A72">
        <v>1887</v>
      </c>
      <c r="B72" s="37">
        <f>'[2]P - rent revenue'!B21*2</f>
        <v>7411854</v>
      </c>
      <c r="C72" s="37">
        <f>'[2]P - rent revenue'!C21*2</f>
        <v>11474820</v>
      </c>
      <c r="D72" s="37">
        <f>'[2]P - rent revenue'!D21*2</f>
        <v>2062940</v>
      </c>
      <c r="E72" s="37">
        <f>'[2]P - rent revenue'!E21*2</f>
        <v>311916</v>
      </c>
      <c r="F72" s="37">
        <f>'[2]P - rent revenue'!F21*2</f>
        <v>602968</v>
      </c>
      <c r="G72" s="38">
        <f t="shared" si="8"/>
        <v>21864498</v>
      </c>
      <c r="H72" s="37">
        <f>'[2]P - rent revenue'!H21*2</f>
        <v>174516</v>
      </c>
      <c r="I72" s="37">
        <f>'[2]P - rent revenue'!I21*2</f>
        <v>646568</v>
      </c>
      <c r="K72" s="37">
        <f>'[2]P - rent revenue'!K21*2</f>
        <v>1696135.36</v>
      </c>
      <c r="L72" s="37">
        <f>'[2]P - rent revenue'!L21*2</f>
        <v>2120660.12</v>
      </c>
      <c r="M72" s="37">
        <f>'[2]P - rent revenue'!M21*2</f>
        <v>2831520</v>
      </c>
      <c r="N72" s="37">
        <f>'[2]P - rent revenue'!N21*2</f>
        <v>1466843</v>
      </c>
      <c r="O72" s="37">
        <f t="shared" si="9"/>
        <v>8936242.4800000004</v>
      </c>
      <c r="P72" s="37">
        <f t="shared" si="10"/>
        <v>30800740.48</v>
      </c>
      <c r="R72" s="17">
        <f t="shared" si="11"/>
        <v>22685582</v>
      </c>
    </row>
    <row r="73" spans="1:18">
      <c r="A73">
        <v>1888</v>
      </c>
      <c r="B73" s="37">
        <f>'[2]P - rent revenue'!B22*2</f>
        <v>7390842</v>
      </c>
      <c r="C73" s="37">
        <f>'[2]P - rent revenue'!C22*2</f>
        <v>11541696</v>
      </c>
      <c r="D73" s="37">
        <f>'[2]P - rent revenue'!D22*2</f>
        <v>2096734</v>
      </c>
      <c r="E73" s="37">
        <f>'[2]P - rent revenue'!E22*2</f>
        <v>319770</v>
      </c>
      <c r="F73" s="37">
        <f>'[2]P - rent revenue'!F22*2</f>
        <v>599096</v>
      </c>
      <c r="G73" s="38">
        <f t="shared" si="8"/>
        <v>21948138</v>
      </c>
      <c r="H73" s="37">
        <f>'[2]P - rent revenue'!H22*2</f>
        <v>175686</v>
      </c>
      <c r="I73" s="37">
        <f>'[2]P - rent revenue'!I22*2</f>
        <v>685484</v>
      </c>
      <c r="K73" s="37">
        <f>'[2]P - rent revenue'!K22*2</f>
        <v>1733548.8</v>
      </c>
      <c r="L73" s="37">
        <f>'[2]P - rent revenue'!L22*2</f>
        <v>2244960</v>
      </c>
      <c r="M73" s="37">
        <f>'[2]P - rent revenue'!M22*2</f>
        <v>3085864</v>
      </c>
      <c r="N73" s="37">
        <f>'[2]P - rent revenue'!N22*2</f>
        <v>1617386</v>
      </c>
      <c r="O73" s="37">
        <f t="shared" si="9"/>
        <v>9542928.8000000007</v>
      </c>
      <c r="P73" s="37">
        <f t="shared" si="10"/>
        <v>31491066.800000001</v>
      </c>
      <c r="R73" s="17">
        <f t="shared" si="11"/>
        <v>22809308</v>
      </c>
    </row>
    <row r="74" spans="1:18">
      <c r="A74">
        <v>1889</v>
      </c>
      <c r="B74" s="37">
        <f>'[2]P - rent revenue'!B23*2</f>
        <v>7437428</v>
      </c>
      <c r="C74" s="37">
        <f>'[2]P - rent revenue'!C23*2</f>
        <v>11574632</v>
      </c>
      <c r="D74" s="37">
        <f>'[2]P - rent revenue'!D23*2</f>
        <v>2138726</v>
      </c>
      <c r="E74" s="37">
        <f>'[2]P - rent revenue'!E23*2</f>
        <v>319740</v>
      </c>
      <c r="F74" s="37">
        <f>'[2]P - rent revenue'!F23*2</f>
        <v>596334</v>
      </c>
      <c r="G74" s="38">
        <f t="shared" si="8"/>
        <v>22066860</v>
      </c>
      <c r="H74" s="37">
        <f>'[2]P - rent revenue'!H23*2</f>
        <v>178844</v>
      </c>
      <c r="I74" s="37">
        <f>'[2]P - rent revenue'!I23*2</f>
        <v>735754</v>
      </c>
      <c r="K74" s="37">
        <f>'[2]P - rent revenue'!K23*2</f>
        <v>1772222.82</v>
      </c>
      <c r="L74" s="37">
        <f>'[2]P - rent revenue'!L23*2</f>
        <v>2136586</v>
      </c>
      <c r="M74" s="37">
        <f>'[2]P - rent revenue'!M23*2</f>
        <v>3300414.06</v>
      </c>
      <c r="N74" s="37">
        <f>'[2]P - rent revenue'!N23*2</f>
        <v>1738862.71</v>
      </c>
      <c r="O74" s="37">
        <f t="shared" si="9"/>
        <v>9862683.5899999999</v>
      </c>
      <c r="P74" s="37">
        <f t="shared" si="10"/>
        <v>31929543.59</v>
      </c>
      <c r="R74" s="17">
        <f t="shared" si="11"/>
        <v>22981458</v>
      </c>
    </row>
    <row r="75" spans="1:18">
      <c r="A75">
        <v>1890</v>
      </c>
      <c r="B75" s="37">
        <f>'[2]P - rent revenue'!B24*2</f>
        <v>7452874</v>
      </c>
      <c r="C75" s="37">
        <f>'[2]P - rent revenue'!C24*2</f>
        <v>11901732</v>
      </c>
      <c r="D75" s="37">
        <f>'[2]P - rent revenue'!D24*2</f>
        <v>2168020</v>
      </c>
      <c r="E75" s="37">
        <f>'[2]P - rent revenue'!E24*2</f>
        <v>319026</v>
      </c>
      <c r="F75" s="37">
        <f>'[2]P - rent revenue'!F24*2</f>
        <v>596708</v>
      </c>
      <c r="G75" s="38">
        <f t="shared" si="8"/>
        <v>22438360</v>
      </c>
      <c r="H75" s="37">
        <f>'[2]P - rent revenue'!H24*2</f>
        <v>198922</v>
      </c>
      <c r="I75" s="37">
        <f>'[2]P - rent revenue'!I24*2</f>
        <v>782758</v>
      </c>
      <c r="K75" s="37">
        <f>'[2]P - rent revenue'!K24*2</f>
        <v>1813738</v>
      </c>
      <c r="L75" s="37">
        <f>'[2]P - rent revenue'!L24*2</f>
        <v>2416002</v>
      </c>
      <c r="M75" s="37">
        <f>'[2]P - rent revenue'!M24*2</f>
        <v>3355746</v>
      </c>
      <c r="N75" s="37">
        <f>'[2]P - rent revenue'!N24*2</f>
        <v>1819810</v>
      </c>
      <c r="O75" s="37">
        <f t="shared" si="9"/>
        <v>10386976</v>
      </c>
      <c r="P75" s="37">
        <f t="shared" si="10"/>
        <v>32825336</v>
      </c>
      <c r="R75" s="17">
        <f t="shared" si="11"/>
        <v>23420040</v>
      </c>
    </row>
    <row r="76" spans="1:18">
      <c r="A76">
        <v>1891</v>
      </c>
      <c r="B76" s="37">
        <f>'[2]P - rent revenue'!B25*2</f>
        <v>7449476</v>
      </c>
      <c r="C76" s="37">
        <f>'[2]P - rent revenue'!C25*2</f>
        <v>12158692</v>
      </c>
      <c r="D76" s="37">
        <f>'[2]P - rent revenue'!D25*2</f>
        <v>2224518</v>
      </c>
      <c r="E76" s="37">
        <f>'[2]P - rent revenue'!E25*2</f>
        <v>314492</v>
      </c>
      <c r="F76" s="37">
        <f>'[2]P - rent revenue'!F25*2</f>
        <v>594552</v>
      </c>
      <c r="G76" s="38">
        <f t="shared" si="8"/>
        <v>22741730</v>
      </c>
      <c r="H76" s="37">
        <f>'[2]P - rent revenue'!H25*2</f>
        <v>219848</v>
      </c>
      <c r="I76" s="37">
        <f>'[2]P - rent revenue'!I25*2</f>
        <v>908256</v>
      </c>
      <c r="K76" s="37">
        <f>'[2]P - rent revenue'!K25*2</f>
        <v>1889928</v>
      </c>
      <c r="L76" s="37">
        <f>'[2]P - rent revenue'!L25*2</f>
        <v>2506756</v>
      </c>
      <c r="M76" s="37">
        <f>'[2]P - rent revenue'!M25*2</f>
        <v>3484704</v>
      </c>
      <c r="N76" s="37">
        <f>'[2]P - rent revenue'!N25*2</f>
        <v>2073942</v>
      </c>
      <c r="O76" s="37">
        <f t="shared" si="9"/>
        <v>11083434</v>
      </c>
      <c r="P76" s="37">
        <f t="shared" si="10"/>
        <v>33825164</v>
      </c>
      <c r="R76" s="17">
        <f t="shared" si="11"/>
        <v>23869834</v>
      </c>
    </row>
    <row r="77" spans="1:18">
      <c r="A77">
        <v>1892</v>
      </c>
      <c r="B77" s="37">
        <f>'[2]P - rent revenue'!B26*2</f>
        <v>7562098</v>
      </c>
      <c r="C77" s="37">
        <f>'[2]P - rent revenue'!C26*2</f>
        <v>12483364</v>
      </c>
      <c r="D77" s="37">
        <f>'[2]P - rent revenue'!D26*2</f>
        <v>2270626</v>
      </c>
      <c r="E77" s="37">
        <f>'[2]P - rent revenue'!E26*2</f>
        <v>314464</v>
      </c>
      <c r="F77" s="37">
        <f>'[2]P - rent revenue'!F26*2</f>
        <v>600050</v>
      </c>
      <c r="G77" s="38">
        <f t="shared" si="8"/>
        <v>23230602</v>
      </c>
      <c r="H77" s="37">
        <f>'[2]P - rent revenue'!H26*2</f>
        <v>240220</v>
      </c>
      <c r="I77" s="37">
        <f>'[2]P - rent revenue'!I26*2</f>
        <v>985788</v>
      </c>
      <c r="K77" s="37">
        <f>'[2]P - rent revenue'!K26*2</f>
        <v>1966054</v>
      </c>
      <c r="L77" s="37">
        <f>'[2]P - rent revenue'!L26*2</f>
        <v>2560722</v>
      </c>
      <c r="M77" s="37">
        <f>'[2]P - rent revenue'!M26*2</f>
        <v>3675210</v>
      </c>
      <c r="N77" s="37">
        <f>'[2]P - rent revenue'!N26*2</f>
        <v>2188448</v>
      </c>
      <c r="O77" s="37">
        <f t="shared" si="9"/>
        <v>11616442</v>
      </c>
      <c r="P77" s="37">
        <f t="shared" si="10"/>
        <v>34847044</v>
      </c>
      <c r="R77" s="17">
        <f t="shared" si="11"/>
        <v>24456610</v>
      </c>
    </row>
    <row r="78" spans="1:18">
      <c r="A78">
        <v>1893</v>
      </c>
      <c r="B78" s="37">
        <f>'[2]P - rent revenue'!B27*2</f>
        <v>7617816</v>
      </c>
      <c r="C78" s="37">
        <f>'[2]P - rent revenue'!C27*2</f>
        <v>12926290</v>
      </c>
      <c r="D78" s="37">
        <f>'[2]P - rent revenue'!D27*2</f>
        <v>2375916</v>
      </c>
      <c r="E78" s="37">
        <f>'[2]P - rent revenue'!E27*2</f>
        <v>316618</v>
      </c>
      <c r="F78" s="37">
        <f>'[2]P - rent revenue'!F27*2</f>
        <v>607614</v>
      </c>
      <c r="G78" s="38">
        <f t="shared" si="8"/>
        <v>23844254</v>
      </c>
      <c r="H78" s="37">
        <f>'[2]P - rent revenue'!H27*2</f>
        <v>245068</v>
      </c>
      <c r="I78" s="37">
        <f>'[2]P - rent revenue'!I27*2</f>
        <v>1105534</v>
      </c>
      <c r="K78" s="37">
        <f>'[2]P - rent revenue'!K27*2</f>
        <v>2007894</v>
      </c>
      <c r="L78" s="37">
        <f>'[2]P - rent revenue'!L27*2</f>
        <v>2646856</v>
      </c>
      <c r="M78" s="37">
        <f>'[2]P - rent revenue'!M27*2</f>
        <v>4031374</v>
      </c>
      <c r="N78" s="37">
        <f>'[2]P - rent revenue'!N27*2</f>
        <v>2323608</v>
      </c>
      <c r="O78" s="37">
        <f t="shared" si="9"/>
        <v>12360334</v>
      </c>
      <c r="P78" s="37">
        <f t="shared" si="10"/>
        <v>36204588</v>
      </c>
      <c r="R78" s="17">
        <f t="shared" si="11"/>
        <v>25194856</v>
      </c>
    </row>
    <row r="79" spans="1:18">
      <c r="A79">
        <v>1894</v>
      </c>
      <c r="B79" s="37">
        <f>'[2]P - rent revenue'!B28*2</f>
        <v>7709182</v>
      </c>
      <c r="C79" s="37">
        <f>'[2]P - rent revenue'!C28*2</f>
        <v>13457480</v>
      </c>
      <c r="D79" s="37">
        <f>'[2]P - rent revenue'!D28*2</f>
        <v>2457164</v>
      </c>
      <c r="E79" s="37">
        <f>'[2]P - rent revenue'!E28*2</f>
        <v>320272</v>
      </c>
      <c r="F79" s="37">
        <f>'[2]P - rent revenue'!F28*2</f>
        <v>613516</v>
      </c>
      <c r="G79" s="38">
        <f t="shared" si="8"/>
        <v>24557614</v>
      </c>
      <c r="H79" s="37">
        <f>'[2]P - rent revenue'!H28*2</f>
        <v>267592</v>
      </c>
      <c r="I79" s="37">
        <f>'[2]P - rent revenue'!I28*2</f>
        <v>1229620</v>
      </c>
      <c r="K79" s="37">
        <f>'[2]P - rent revenue'!K28*2</f>
        <v>2007894</v>
      </c>
      <c r="L79" s="37">
        <f>'[2]P - rent revenue'!L28*2</f>
        <v>2891800</v>
      </c>
      <c r="M79" s="37">
        <f>'[2]P - rent revenue'!M28*2</f>
        <v>4031374</v>
      </c>
      <c r="N79" s="37">
        <f>'[2]P - rent revenue'!N28*2</f>
        <v>2598212</v>
      </c>
      <c r="O79" s="37">
        <f t="shared" si="9"/>
        <v>13026492</v>
      </c>
      <c r="P79" s="37">
        <f t="shared" si="10"/>
        <v>37584106</v>
      </c>
      <c r="R79" s="17">
        <f t="shared" si="11"/>
        <v>26054826</v>
      </c>
    </row>
    <row r="80" spans="1:18">
      <c r="A80">
        <v>1895</v>
      </c>
      <c r="B80" s="37">
        <f>'[2]P - rent revenue'!B29*2</f>
        <v>7955354</v>
      </c>
      <c r="C80" s="37">
        <f>'[2]P - rent revenue'!C29*2</f>
        <v>14341026</v>
      </c>
      <c r="D80" s="37">
        <f>'[2]P - rent revenue'!D29*2</f>
        <v>2520898</v>
      </c>
      <c r="E80" s="37">
        <f>'[2]P - rent revenue'!E29*2</f>
        <v>318838</v>
      </c>
      <c r="F80" s="37">
        <f>'[2]P - rent revenue'!F29*2</f>
        <v>620824</v>
      </c>
      <c r="G80" s="38">
        <f t="shared" si="8"/>
        <v>25756940</v>
      </c>
      <c r="H80" s="37">
        <f>'[2]P - rent revenue'!H29*2</f>
        <v>279930</v>
      </c>
      <c r="I80" s="37">
        <f>'[2]P - rent revenue'!I29*2</f>
        <v>1399970</v>
      </c>
      <c r="K80" s="37">
        <f>'[2]P - rent revenue'!K29*2</f>
        <v>2079074</v>
      </c>
      <c r="L80" s="37">
        <f>'[2]P - rent revenue'!L29*2</f>
        <v>3099262</v>
      </c>
      <c r="M80" s="37">
        <f>'[2]P - rent revenue'!M29*2</f>
        <v>4267760</v>
      </c>
      <c r="N80" s="37">
        <f>'[2]P - rent revenue'!N29*2</f>
        <v>2747948</v>
      </c>
      <c r="O80" s="37">
        <f t="shared" si="9"/>
        <v>13873944</v>
      </c>
      <c r="P80" s="37">
        <f t="shared" si="10"/>
        <v>39630884</v>
      </c>
      <c r="R80" s="17">
        <f t="shared" si="11"/>
        <v>27436840</v>
      </c>
    </row>
    <row r="81" spans="1:18">
      <c r="A81">
        <v>1896</v>
      </c>
      <c r="B81" s="37">
        <f>'[2]P - rent revenue'!B30*2</f>
        <v>8008592</v>
      </c>
      <c r="C81" s="37">
        <f>'[2]P - rent revenue'!C30*2</f>
        <v>15020580</v>
      </c>
      <c r="D81" s="37">
        <f>'[2]P - rent revenue'!D30*2</f>
        <v>2572316</v>
      </c>
      <c r="E81" s="37">
        <f>'[2]P - rent revenue'!E30*2</f>
        <v>319630</v>
      </c>
      <c r="F81" s="37">
        <f>'[2]P - rent revenue'!F30*2</f>
        <v>566554</v>
      </c>
      <c r="G81" s="38">
        <f t="shared" si="8"/>
        <v>26487672</v>
      </c>
      <c r="H81" s="37">
        <f>'[2]P - rent revenue'!H30*2</f>
        <v>288884</v>
      </c>
      <c r="I81" s="37">
        <f>'[2]P - rent revenue'!I30*2</f>
        <v>1616876</v>
      </c>
      <c r="K81" s="37">
        <f>'[2]P - rent revenue'!K30*2</f>
        <v>2143796</v>
      </c>
      <c r="L81" s="37">
        <f>'[2]P - rent revenue'!L30*2</f>
        <v>3376804</v>
      </c>
      <c r="M81" s="37">
        <f>'[2]P - rent revenue'!M30*2</f>
        <v>4932126</v>
      </c>
      <c r="N81" s="37">
        <f>'[2]P - rent revenue'!N30*2</f>
        <v>2886422</v>
      </c>
      <c r="O81" s="37">
        <f t="shared" si="9"/>
        <v>15244908</v>
      </c>
      <c r="P81" s="37">
        <f t="shared" si="10"/>
        <v>41732580</v>
      </c>
      <c r="R81" s="17">
        <f t="shared" si="11"/>
        <v>28393432</v>
      </c>
    </row>
    <row r="82" spans="1:18">
      <c r="A82">
        <v>1897</v>
      </c>
      <c r="B82" s="37">
        <f>'[2]P - rent revenue'!B31*2</f>
        <v>8025752</v>
      </c>
      <c r="C82" s="37">
        <f>'[2]P - rent revenue'!C31*2</f>
        <v>15020580</v>
      </c>
      <c r="D82" s="37">
        <f>'[2]P - rent revenue'!D31*2</f>
        <v>2601546</v>
      </c>
      <c r="E82" s="37">
        <f>'[2]P - rent revenue'!E31*2</f>
        <v>324028</v>
      </c>
      <c r="F82" s="37">
        <f>'[2]P - rent revenue'!F31*2</f>
        <v>496020</v>
      </c>
      <c r="G82" s="38">
        <f t="shared" ref="G82:G88" si="12">SUM(B82:F82)</f>
        <v>26467926</v>
      </c>
      <c r="H82" s="37">
        <f>'[2]P - rent revenue'!H31*2</f>
        <v>288884</v>
      </c>
      <c r="I82" s="37">
        <f>'[2]P - rent revenue'!I31*2</f>
        <v>1759362</v>
      </c>
      <c r="K82" s="37">
        <f>'[2]P - rent revenue'!K31*2</f>
        <v>2309876</v>
      </c>
      <c r="L82" s="37">
        <f>'[2]P - rent revenue'!L31*2</f>
        <v>3376804</v>
      </c>
      <c r="M82" s="37">
        <f>'[2]P - rent revenue'!M31*2</f>
        <v>5017016</v>
      </c>
      <c r="N82" s="37">
        <f>'[2]P - rent revenue'!N31*2</f>
        <v>3197400</v>
      </c>
      <c r="O82" s="37">
        <f>SUM(H82:N82)</f>
        <v>15949342</v>
      </c>
      <c r="P82" s="37">
        <f t="shared" si="10"/>
        <v>42417268</v>
      </c>
      <c r="R82" s="17">
        <f t="shared" si="11"/>
        <v>28516172</v>
      </c>
    </row>
    <row r="83" spans="1:18">
      <c r="A83">
        <v>1898</v>
      </c>
      <c r="B83" s="37">
        <f>'[2]P - rent revenue'!B32*2</f>
        <v>8127546</v>
      </c>
      <c r="C83" s="37">
        <f>'[2]P - rent revenue'!C32*2</f>
        <v>16234224</v>
      </c>
      <c r="D83" s="37">
        <f>'[2]P - rent revenue'!D32*2</f>
        <v>2675340</v>
      </c>
      <c r="E83" s="37">
        <f>'[2]P - rent revenue'!E32*2</f>
        <v>329096</v>
      </c>
      <c r="F83" s="37">
        <f>'[2]P - rent revenue'!F32*2</f>
        <v>496782</v>
      </c>
      <c r="G83" s="38">
        <f t="shared" si="12"/>
        <v>27862988</v>
      </c>
      <c r="H83" s="37">
        <f>'[2]P - rent revenue'!H32*2</f>
        <v>318296</v>
      </c>
      <c r="I83" s="37">
        <f>'[2]P - rent revenue'!I32*2</f>
        <v>1854960</v>
      </c>
      <c r="K83" s="37">
        <f>'[2]P - rent revenue'!K32*2</f>
        <v>2365356</v>
      </c>
      <c r="L83" s="37">
        <f>'[2]P - rent revenue'!L32*2</f>
        <v>3680026</v>
      </c>
      <c r="M83" s="37">
        <f>'[2]P - rent revenue'!M32*2</f>
        <v>5106428</v>
      </c>
      <c r="N83" s="37">
        <f>'[2]P - rent revenue'!N32*2</f>
        <v>3197400</v>
      </c>
      <c r="O83" s="37">
        <f>SUM(H83:N83)</f>
        <v>16522466</v>
      </c>
      <c r="P83" s="37">
        <f t="shared" si="10"/>
        <v>44385454</v>
      </c>
      <c r="R83" s="17">
        <f t="shared" si="11"/>
        <v>30036244</v>
      </c>
    </row>
    <row r="84" spans="1:18">
      <c r="A84">
        <v>1899</v>
      </c>
      <c r="B84" s="37">
        <f>'[2]P - rent revenue'!B33*2</f>
        <v>8238338</v>
      </c>
      <c r="C84" s="37">
        <f>'[2]P - rent revenue'!C33*2</f>
        <v>16694826</v>
      </c>
      <c r="D84" s="37">
        <f>'[2]P - rent revenue'!D33*2</f>
        <v>2683270</v>
      </c>
      <c r="E84" s="37">
        <f>'[2]P - rent revenue'!E33*2</f>
        <v>331628</v>
      </c>
      <c r="F84" s="37">
        <f>'[2]P - rent revenue'!F33*2</f>
        <v>502590</v>
      </c>
      <c r="G84" s="38">
        <f t="shared" si="12"/>
        <v>28450652</v>
      </c>
      <c r="H84" s="37">
        <f>'[2]P - rent revenue'!H33*2</f>
        <v>310458</v>
      </c>
      <c r="I84" s="37">
        <f>'[2]P - rent revenue'!I33*2</f>
        <v>2063420</v>
      </c>
      <c r="K84" s="37">
        <f>'[2]P - rent revenue'!K33*2</f>
        <v>2349924</v>
      </c>
      <c r="L84" s="37">
        <f>'[2]P - rent revenue'!L33*2</f>
        <v>3823966</v>
      </c>
      <c r="M84" s="37">
        <f>'[2]P - rent revenue'!M33*2</f>
        <v>5617704</v>
      </c>
      <c r="N84" s="37">
        <f>'[2]P - rent revenue'!N33*2</f>
        <v>3197400</v>
      </c>
      <c r="O84" s="37">
        <f>SUM(H84:N84)</f>
        <v>17362872</v>
      </c>
      <c r="P84" s="37">
        <f t="shared" si="10"/>
        <v>45813524</v>
      </c>
      <c r="R84" s="17">
        <f t="shared" si="11"/>
        <v>30824530</v>
      </c>
    </row>
    <row r="85" spans="1:18">
      <c r="A85">
        <v>1900</v>
      </c>
      <c r="B85" s="37">
        <f>'[2]P - rent revenue'!B34*2</f>
        <v>8035110</v>
      </c>
      <c r="C85" s="37">
        <f>'[2]P - rent revenue'!C34*2</f>
        <v>16694826</v>
      </c>
      <c r="D85" s="37">
        <f>'[2]P - rent revenue'!D34*2</f>
        <v>2685270</v>
      </c>
      <c r="E85" s="37">
        <f>'[2]P - rent revenue'!E34*2</f>
        <v>331628</v>
      </c>
      <c r="F85" s="37">
        <f>'[2]P - rent revenue'!F34*2</f>
        <v>493818</v>
      </c>
      <c r="G85" s="38">
        <f t="shared" si="12"/>
        <v>28240652</v>
      </c>
      <c r="H85" s="37">
        <f>'[2]P - rent revenue'!H34*2</f>
        <v>310458</v>
      </c>
      <c r="I85" s="37">
        <f>'[2]P - rent revenue'!I34*2</f>
        <v>2063420</v>
      </c>
      <c r="K85" s="37">
        <f>'[2]P - rent revenue'!K34*2</f>
        <v>2349924</v>
      </c>
      <c r="L85" s="37">
        <f>'[2]P - rent revenue'!L34*2</f>
        <v>3823966</v>
      </c>
      <c r="M85" s="37">
        <f>'[2]P - rent revenue'!M34*2</f>
        <v>6147756</v>
      </c>
      <c r="N85" s="37">
        <f>'[2]P - rent revenue'!N34*2</f>
        <v>3197400</v>
      </c>
      <c r="O85" s="37">
        <f>SUM(H85:N85)</f>
        <v>17892924</v>
      </c>
      <c r="P85" s="37">
        <f t="shared" si="10"/>
        <v>46133576</v>
      </c>
      <c r="R85" s="17">
        <f t="shared" si="11"/>
        <v>30614530</v>
      </c>
    </row>
    <row r="86" spans="1:18">
      <c r="A86">
        <v>1901</v>
      </c>
      <c r="B86" s="37">
        <f>'[2]P - rent revenue'!B35</f>
        <v>8320615</v>
      </c>
      <c r="C86" s="37">
        <f>'[2]P - rent revenue'!C35</f>
        <v>17138164</v>
      </c>
      <c r="D86" s="37">
        <f>'[2]P - rent revenue'!D35</f>
        <v>2750403</v>
      </c>
      <c r="E86" s="37">
        <f>'[2]P - rent revenue'!E35</f>
        <v>344123</v>
      </c>
      <c r="F86" s="37">
        <f>'[2]P - rent revenue'!F35</f>
        <v>470356</v>
      </c>
      <c r="G86" s="38">
        <f t="shared" si="12"/>
        <v>29023661</v>
      </c>
      <c r="H86" s="37">
        <f>'[2]P - rent revenue'!H35</f>
        <v>328922</v>
      </c>
      <c r="I86" s="37">
        <f>'[2]P - rent revenue'!I35</f>
        <v>2222378</v>
      </c>
      <c r="J86" s="37">
        <f>'[2]P - rent revenue'!J35*2</f>
        <v>2110396</v>
      </c>
      <c r="K86" s="37">
        <f>'[2]P - rent revenue'!K35</f>
        <v>2490813</v>
      </c>
      <c r="L86" s="37">
        <f>'[2]P - rent revenue'!L35</f>
        <v>3953277</v>
      </c>
      <c r="M86" s="37">
        <f>'[2]P - rent revenue'!M35</f>
        <v>6147757</v>
      </c>
      <c r="N86" s="37">
        <f>'[2]P - rent revenue'!N35</f>
        <v>3467496</v>
      </c>
      <c r="O86" s="37">
        <f>'[2]P - rent revenue'!O35</f>
        <v>19665841</v>
      </c>
      <c r="P86" s="37">
        <f t="shared" si="10"/>
        <v>48689502</v>
      </c>
      <c r="R86" s="17">
        <f>SUM(B86:F86, H86, I86, J86)</f>
        <v>33685357</v>
      </c>
    </row>
    <row r="87" spans="1:18">
      <c r="A87">
        <v>1902</v>
      </c>
      <c r="B87" s="37">
        <f>'[2]P - rent revenue'!B36</f>
        <v>8425495.2569999993</v>
      </c>
      <c r="C87" s="37">
        <f>'[2]P - rent revenue'!C36</f>
        <v>17122391.524</v>
      </c>
      <c r="D87" s="37">
        <f>'[2]P - rent revenue'!D36</f>
        <v>2756904.0839999998</v>
      </c>
      <c r="E87" s="37">
        <f>'[2]P - rent revenue'!E36</f>
        <v>345539.011</v>
      </c>
      <c r="F87" s="37">
        <f>'[2]P - rent revenue'!F36</f>
        <v>470965.01400000002</v>
      </c>
      <c r="G87" s="38">
        <f t="shared" si="12"/>
        <v>29121294.889999997</v>
      </c>
      <c r="H87" s="37">
        <f>'[2]P - rent revenue'!H36</f>
        <v>328922.01</v>
      </c>
      <c r="I87" s="37">
        <f>'[2]P - rent revenue'!I36</f>
        <v>2230993.068</v>
      </c>
      <c r="J87" s="37">
        <f>'[2]P - rent revenue'!J36*2</f>
        <v>2118054.0639999998</v>
      </c>
      <c r="K87" s="37">
        <f>'[2]P - rent revenue'!K36</f>
        <v>2504094.145</v>
      </c>
      <c r="L87" s="37">
        <f>'[2]P - rent revenue'!L36</f>
        <v>4181484.2409999999</v>
      </c>
      <c r="M87" s="37">
        <f>'[2]P - rent revenue'!M36</f>
        <v>6833829.3949999996</v>
      </c>
      <c r="N87" s="37">
        <f>'[2]P - rent revenue'!N36</f>
        <v>3778886.219</v>
      </c>
      <c r="O87" s="37">
        <f>'[2]P - rent revenue'!O36</f>
        <v>20917236.109999999</v>
      </c>
      <c r="P87" s="37">
        <f t="shared" si="10"/>
        <v>50038531</v>
      </c>
      <c r="R87" s="17">
        <f>SUM(B87:F87, H87, I87, J87)</f>
        <v>33799264.031999998</v>
      </c>
    </row>
    <row r="88" spans="1:18">
      <c r="A88">
        <v>1903</v>
      </c>
      <c r="B88" s="37">
        <f>'[2]P - rent revenue'!B37</f>
        <v>8845487.2670000009</v>
      </c>
      <c r="C88" s="37">
        <f>'[2]P - rent revenue'!C37</f>
        <v>17161056.511999998</v>
      </c>
      <c r="D88" s="37">
        <f>'[2]P - rent revenue'!D37</f>
        <v>2862646.085</v>
      </c>
      <c r="E88" s="37">
        <f>'[2]P - rent revenue'!E37</f>
        <v>345086.01</v>
      </c>
      <c r="F88" s="37">
        <f>'[2]P - rent revenue'!F37</f>
        <v>505832.01500000001</v>
      </c>
      <c r="G88" s="38">
        <f t="shared" si="12"/>
        <v>29720107.889000002</v>
      </c>
      <c r="H88" s="37">
        <f>'[2]P - rent revenue'!H37</f>
        <v>328472.00900000002</v>
      </c>
      <c r="I88" s="37">
        <f>'[2]P - rent revenue'!I37</f>
        <v>2358700.0699999998</v>
      </c>
      <c r="J88" s="37">
        <f>'[2]P - rent revenue'!J37*2</f>
        <v>2211086.0639999998</v>
      </c>
      <c r="K88" s="37">
        <f>'[2]P - rent revenue'!K37</f>
        <v>2626759.1469999999</v>
      </c>
      <c r="L88" s="37">
        <f>'[2]P - rent revenue'!L37</f>
        <v>4329091.2410000004</v>
      </c>
      <c r="M88" s="37">
        <f>'[2]P - rent revenue'!M37</f>
        <v>7118054.3959999997</v>
      </c>
      <c r="N88" s="37">
        <f>'[2]P - rent revenue'!N37</f>
        <v>3778856.216</v>
      </c>
      <c r="O88" s="37">
        <f>'[2]P - rent revenue'!O37</f>
        <v>21645476.111000001</v>
      </c>
      <c r="P88" s="37">
        <f t="shared" si="10"/>
        <v>51365584</v>
      </c>
      <c r="R88" s="17">
        <f>SUM(B88:F88, H88, I88, J88)</f>
        <v>34618366.032000005</v>
      </c>
    </row>
    <row r="89" spans="1:18">
      <c r="A89">
        <v>1904</v>
      </c>
    </row>
    <row r="90" spans="1:18">
      <c r="A90">
        <v>1905</v>
      </c>
    </row>
    <row r="91" spans="1:18">
      <c r="A91">
        <v>1906</v>
      </c>
    </row>
    <row r="92" spans="1:18">
      <c r="A92">
        <v>1907</v>
      </c>
    </row>
    <row r="93" spans="1:18">
      <c r="A93">
        <v>1908</v>
      </c>
    </row>
    <row r="94" spans="1:18">
      <c r="A94">
        <v>1909</v>
      </c>
    </row>
    <row r="95" spans="1:18">
      <c r="A95">
        <v>1910</v>
      </c>
    </row>
    <row r="96" spans="1:18">
      <c r="A96">
        <v>1911</v>
      </c>
    </row>
    <row r="97" spans="1:1">
      <c r="A97">
        <v>1912</v>
      </c>
    </row>
    <row r="98" spans="1:1">
      <c r="A98">
        <v>1913</v>
      </c>
    </row>
    <row r="99" spans="1:1">
      <c r="A99">
        <v>1914</v>
      </c>
    </row>
  </sheetData>
  <mergeCells count="1">
    <mergeCell ref="B1:P1"/>
  </mergeCells>
  <phoneticPr fontId="1"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U99"/>
  <sheetViews>
    <sheetView zoomScale="85" workbookViewId="0">
      <pane xSplit="1" ySplit="2" topLeftCell="D3" activePane="bottomRight" state="frozen"/>
      <selection pane="topRight" activeCell="B1" sqref="B1"/>
      <selection pane="bottomLeft" activeCell="A3" sqref="A3"/>
      <selection pane="bottomRight" activeCell="U28" sqref="U28"/>
    </sheetView>
  </sheetViews>
  <sheetFormatPr baseColWidth="10" defaultColWidth="7.5703125" defaultRowHeight="13"/>
  <cols>
    <col min="1" max="1" width="6" customWidth="1"/>
    <col min="2" max="16" width="7.5703125" style="17"/>
    <col min="17" max="17" width="20.140625" customWidth="1"/>
  </cols>
  <sheetData>
    <row r="1" spans="1:21">
      <c r="B1" s="63" t="s">
        <v>172</v>
      </c>
      <c r="C1" s="63"/>
      <c r="D1" s="63"/>
      <c r="E1" s="63"/>
      <c r="F1" s="63"/>
      <c r="G1" s="63"/>
      <c r="H1" s="63"/>
      <c r="I1" s="63"/>
      <c r="J1" s="63"/>
      <c r="K1" s="63"/>
      <c r="L1" s="63"/>
      <c r="M1" s="63"/>
      <c r="N1" s="63"/>
      <c r="O1" s="63"/>
      <c r="P1" s="63"/>
    </row>
    <row r="2" spans="1:21">
      <c r="B2" s="17" t="s">
        <v>173</v>
      </c>
      <c r="C2" s="17" t="s">
        <v>174</v>
      </c>
      <c r="D2" s="17" t="s">
        <v>175</v>
      </c>
      <c r="E2" s="17" t="s">
        <v>176</v>
      </c>
      <c r="F2" s="17" t="s">
        <v>177</v>
      </c>
      <c r="G2" s="17" t="s">
        <v>178</v>
      </c>
      <c r="H2" s="17" t="s">
        <v>179</v>
      </c>
      <c r="I2" s="17" t="s">
        <v>180</v>
      </c>
      <c r="J2" s="17" t="s">
        <v>181</v>
      </c>
      <c r="K2" s="17" t="s">
        <v>182</v>
      </c>
      <c r="L2" s="17" t="s">
        <v>183</v>
      </c>
      <c r="M2" s="17" t="s">
        <v>184</v>
      </c>
      <c r="N2" s="17" t="s">
        <v>185</v>
      </c>
      <c r="O2" s="17" t="s">
        <v>186</v>
      </c>
      <c r="P2" s="17" t="s">
        <v>187</v>
      </c>
      <c r="Q2" t="s">
        <v>188</v>
      </c>
      <c r="R2" s="17" t="s">
        <v>189</v>
      </c>
    </row>
    <row r="3" spans="1:21" ht="14">
      <c r="A3">
        <v>1771</v>
      </c>
      <c r="B3" s="32">
        <v>24478</v>
      </c>
      <c r="C3" s="32">
        <v>29865</v>
      </c>
      <c r="D3" s="32">
        <v>13807</v>
      </c>
      <c r="E3" s="32">
        <v>4069</v>
      </c>
      <c r="F3" s="32">
        <v>8532</v>
      </c>
      <c r="G3" s="17">
        <f>SUM(B3:F3)</f>
        <v>80751</v>
      </c>
      <c r="Q3" t="s">
        <v>190</v>
      </c>
    </row>
    <row r="4" spans="1:21" ht="14">
      <c r="A4">
        <v>1784</v>
      </c>
      <c r="G4" s="32"/>
      <c r="Q4" t="s">
        <v>191</v>
      </c>
      <c r="U4" s="32">
        <v>72874</v>
      </c>
    </row>
    <row r="5" spans="1:21">
      <c r="A5">
        <v>1820</v>
      </c>
      <c r="B5" s="17">
        <f>POWER(B$42/B$3, ($A5-$A$3)/($A$42-$A$3))*B$3</f>
        <v>33882.620957158848</v>
      </c>
      <c r="C5" s="17">
        <f t="shared" ref="C5:F20" si="0">POWER(C$42/C$3, ($A5-$A$3)/($A$42-$A$3))*C$3</f>
        <v>46233.967654652581</v>
      </c>
      <c r="D5" s="17">
        <f t="shared" si="0"/>
        <v>17559.042476731702</v>
      </c>
      <c r="E5" s="17">
        <f t="shared" si="0"/>
        <v>4833.2126060101082</v>
      </c>
      <c r="F5" s="17">
        <f t="shared" si="0"/>
        <v>8461.6997624090836</v>
      </c>
      <c r="G5" s="17">
        <f>F5+U$28/POWER(U$28/U$4, ($A$28-$A5)/($A$28-$A$4))</f>
        <v>103033.44944158748</v>
      </c>
      <c r="H5" s="17">
        <f t="shared" ref="H5:I40" si="1">POWER(H$54/H$42, ($A5-$A$42)/($A$54-$A$42))*H$42</f>
        <v>1228.4888328582977</v>
      </c>
      <c r="I5" s="17">
        <f t="shared" si="1"/>
        <v>334.95944543913396</v>
      </c>
      <c r="Q5" s="17"/>
    </row>
    <row r="6" spans="1:21">
      <c r="A6">
        <v>1821</v>
      </c>
      <c r="B6" s="17">
        <f t="shared" ref="B6:F41" si="2">POWER(B$42/B$3, ($A6-$A$3)/($A$42-$A$3))*B$3</f>
        <v>34108.188292024985</v>
      </c>
      <c r="C6" s="17">
        <f t="shared" si="0"/>
        <v>46648.169513100038</v>
      </c>
      <c r="D6" s="17">
        <f t="shared" si="0"/>
        <v>17645.398563224247</v>
      </c>
      <c r="E6" s="17">
        <f t="shared" si="0"/>
        <v>4850.2192751828843</v>
      </c>
      <c r="F6" s="17">
        <f t="shared" si="0"/>
        <v>8460.2711112715442</v>
      </c>
      <c r="G6" s="17">
        <f t="shared" ref="G6:G25" si="3">F6+U$28/POWER(U$28/U$4, ($A$28-$A6)/($A$28-$A$4))</f>
        <v>103719.17014571538</v>
      </c>
      <c r="H6" s="17">
        <f t="shared" si="1"/>
        <v>1254.7259028599142</v>
      </c>
      <c r="I6" s="17">
        <f t="shared" si="1"/>
        <v>350.50715161041097</v>
      </c>
      <c r="Q6" s="17"/>
      <c r="R6" s="17">
        <f>SUM(B6:E6)</f>
        <v>103251.97564353216</v>
      </c>
    </row>
    <row r="7" spans="1:21">
      <c r="A7">
        <v>1822</v>
      </c>
      <c r="B7" s="17">
        <f t="shared" si="2"/>
        <v>34335.257300053396</v>
      </c>
      <c r="C7" s="17">
        <f t="shared" si="0"/>
        <v>47066.082132017422</v>
      </c>
      <c r="D7" s="17">
        <f t="shared" si="0"/>
        <v>17732.179352469473</v>
      </c>
      <c r="E7" s="17">
        <f t="shared" si="0"/>
        <v>4867.2857858772186</v>
      </c>
      <c r="F7" s="17">
        <f t="shared" si="0"/>
        <v>8458.8427013437085</v>
      </c>
      <c r="G7" s="17">
        <f t="shared" si="3"/>
        <v>104409.88385303572</v>
      </c>
      <c r="H7" s="17">
        <f t="shared" si="1"/>
        <v>1281.5233229631001</v>
      </c>
      <c r="I7" s="17">
        <f t="shared" si="1"/>
        <v>366.77653071994911</v>
      </c>
      <c r="Q7" s="17"/>
      <c r="R7" s="17">
        <f t="shared" ref="R7:R34" si="4">SUM(B7:E7)</f>
        <v>104000.80457041752</v>
      </c>
    </row>
    <row r="8" spans="1:21">
      <c r="A8">
        <v>1823</v>
      </c>
      <c r="B8" s="17">
        <f t="shared" si="2"/>
        <v>34563.837978357733</v>
      </c>
      <c r="C8" s="17">
        <f t="shared" si="0"/>
        <v>47487.738755445032</v>
      </c>
      <c r="D8" s="17">
        <f t="shared" si="0"/>
        <v>17819.386933172827</v>
      </c>
      <c r="E8" s="17">
        <f t="shared" si="0"/>
        <v>4884.4123486580165</v>
      </c>
      <c r="F8" s="17">
        <f t="shared" si="0"/>
        <v>8457.4145325848476</v>
      </c>
      <c r="G8" s="17">
        <f t="shared" si="3"/>
        <v>105105.62684044243</v>
      </c>
      <c r="H8" s="17">
        <f t="shared" si="1"/>
        <v>1308.8930606717086</v>
      </c>
      <c r="I8" s="17">
        <f t="shared" si="1"/>
        <v>383.80108043126722</v>
      </c>
      <c r="Q8" s="17"/>
      <c r="R8" s="17">
        <f t="shared" si="4"/>
        <v>104755.37601563361</v>
      </c>
    </row>
    <row r="9" spans="1:21">
      <c r="A9">
        <v>1824</v>
      </c>
      <c r="B9" s="17">
        <f t="shared" si="2"/>
        <v>34793.940390605625</v>
      </c>
      <c r="C9" s="17">
        <f t="shared" si="0"/>
        <v>47913.172925250554</v>
      </c>
      <c r="D9" s="17">
        <f t="shared" si="0"/>
        <v>17907.023404312091</v>
      </c>
      <c r="E9" s="17">
        <f t="shared" si="0"/>
        <v>4901.5991748310998</v>
      </c>
      <c r="F9" s="17">
        <f t="shared" si="0"/>
        <v>8455.9866049542434</v>
      </c>
      <c r="G9" s="17">
        <f t="shared" si="3"/>
        <v>105806.4356484141</v>
      </c>
      <c r="H9" s="17">
        <f t="shared" si="1"/>
        <v>1336.8473390818522</v>
      </c>
      <c r="I9" s="17">
        <f t="shared" si="1"/>
        <v>401.61585325829088</v>
      </c>
      <c r="Q9" s="17"/>
      <c r="R9" s="17">
        <f t="shared" si="4"/>
        <v>105515.73589499936</v>
      </c>
    </row>
    <row r="10" spans="1:21">
      <c r="A10">
        <v>1825</v>
      </c>
      <c r="B10" s="17">
        <f t="shared" si="2"/>
        <v>35025.574667461711</v>
      </c>
      <c r="C10" s="17">
        <f t="shared" si="0"/>
        <v>48342.418483797286</v>
      </c>
      <c r="D10" s="17">
        <f t="shared" si="0"/>
        <v>17995.090875187907</v>
      </c>
      <c r="E10" s="17">
        <f t="shared" si="0"/>
        <v>4918.8464764458167</v>
      </c>
      <c r="F10" s="17">
        <f t="shared" si="0"/>
        <v>8454.5589184111868</v>
      </c>
      <c r="G10" s="17">
        <f t="shared" si="3"/>
        <v>106512.34708292932</v>
      </c>
      <c r="H10" s="17">
        <f t="shared" si="1"/>
        <v>1365.3986423406343</v>
      </c>
      <c r="I10" s="17">
        <f t="shared" si="1"/>
        <v>420.25752873634883</v>
      </c>
      <c r="Q10" s="17"/>
      <c r="R10" s="17">
        <f t="shared" si="4"/>
        <v>106281.93050289272</v>
      </c>
    </row>
    <row r="11" spans="1:21">
      <c r="A11">
        <v>1826</v>
      </c>
      <c r="B11" s="17">
        <f t="shared" si="2"/>
        <v>35258.751007033665</v>
      </c>
      <c r="C11" s="17">
        <f t="shared" si="0"/>
        <v>48775.509576636221</v>
      </c>
      <c r="D11" s="17">
        <f t="shared" si="0"/>
        <v>18083.591465474547</v>
      </c>
      <c r="E11" s="17">
        <f t="shared" si="0"/>
        <v>4936.1544662976548</v>
      </c>
      <c r="F11" s="17">
        <f t="shared" si="0"/>
        <v>8453.1314729149726</v>
      </c>
      <c r="G11" s="17">
        <f t="shared" si="3"/>
        <v>107223.39821739573</v>
      </c>
      <c r="H11" s="17">
        <f t="shared" si="1"/>
        <v>1394.5597212214668</v>
      </c>
      <c r="I11" s="17">
        <f t="shared" si="1"/>
        <v>439.76448894310931</v>
      </c>
      <c r="Q11" s="17"/>
      <c r="R11" s="17">
        <f t="shared" si="4"/>
        <v>107054.00651544207</v>
      </c>
    </row>
    <row r="12" spans="1:21">
      <c r="A12">
        <v>1827</v>
      </c>
      <c r="B12" s="17">
        <f t="shared" si="2"/>
        <v>35493.479675321207</v>
      </c>
      <c r="C12" s="17">
        <f t="shared" si="0"/>
        <v>49212.480655222229</v>
      </c>
      <c r="D12" s="17">
        <f t="shared" si="0"/>
        <v>18172.527305270924</v>
      </c>
      <c r="E12" s="17">
        <f t="shared" si="0"/>
        <v>4953.5233579308633</v>
      </c>
      <c r="F12" s="17">
        <f t="shared" si="0"/>
        <v>8451.7042684249009</v>
      </c>
      <c r="G12" s="17">
        <f t="shared" si="3"/>
        <v>107939.62639459316</v>
      </c>
      <c r="H12" s="17">
        <f t="shared" si="1"/>
        <v>1424.3435988184578</v>
      </c>
      <c r="I12" s="17">
        <f t="shared" si="1"/>
        <v>460.1768975249467</v>
      </c>
      <c r="Q12" s="17"/>
      <c r="R12" s="17">
        <f t="shared" si="4"/>
        <v>107832.01099374522</v>
      </c>
    </row>
    <row r="13" spans="1:21">
      <c r="A13">
        <v>1828</v>
      </c>
      <c r="B13" s="17">
        <f t="shared" si="2"/>
        <v>35729.771006668052</v>
      </c>
      <c r="C13" s="17">
        <f t="shared" si="0"/>
        <v>49653.366479654622</v>
      </c>
      <c r="D13" s="17">
        <f t="shared" si="0"/>
        <v>18261.900535151864</v>
      </c>
      <c r="E13" s="17">
        <f t="shared" si="0"/>
        <v>4970.9533656410968</v>
      </c>
      <c r="F13" s="17">
        <f t="shared" si="0"/>
        <v>8450.2773049002844</v>
      </c>
      <c r="G13" s="17">
        <f t="shared" si="3"/>
        <v>108661.06922863079</v>
      </c>
      <c r="H13" s="17">
        <f t="shared" si="1"/>
        <v>1454.7635763624166</v>
      </c>
      <c r="I13" s="17">
        <f t="shared" si="1"/>
        <v>481.53678239145</v>
      </c>
      <c r="Q13" s="17"/>
      <c r="R13" s="17">
        <f t="shared" si="4"/>
        <v>108615.99138711562</v>
      </c>
    </row>
    <row r="14" spans="1:21">
      <c r="A14">
        <v>1829</v>
      </c>
      <c r="B14" s="17">
        <f t="shared" si="2"/>
        <v>35967.635404216926</v>
      </c>
      <c r="C14" s="17">
        <f t="shared" si="0"/>
        <v>50098.202121442242</v>
      </c>
      <c r="D14" s="17">
        <f t="shared" si="0"/>
        <v>18351.713306219626</v>
      </c>
      <c r="E14" s="17">
        <f t="shared" si="0"/>
        <v>4988.4447044780509</v>
      </c>
      <c r="F14" s="17">
        <f t="shared" si="0"/>
        <v>8448.8505823004361</v>
      </c>
      <c r="G14" s="17">
        <f t="shared" si="3"/>
        <v>109387.76460691864</v>
      </c>
      <c r="H14" s="17">
        <f t="shared" si="1"/>
        <v>1485.8332391610727</v>
      </c>
      <c r="I14" s="17">
        <f t="shared" si="1"/>
        <v>503.88812224833674</v>
      </c>
      <c r="Q14" s="17"/>
      <c r="R14" s="17">
        <f t="shared" si="4"/>
        <v>109405.99553635684</v>
      </c>
    </row>
    <row r="15" spans="1:21">
      <c r="A15">
        <v>1830</v>
      </c>
      <c r="B15" s="17">
        <f t="shared" si="2"/>
        <v>36207.083340367579</v>
      </c>
      <c r="C15" s="17">
        <f t="shared" si="0"/>
        <v>50547.022966293298</v>
      </c>
      <c r="D15" s="17">
        <f t="shared" si="0"/>
        <v>18441.967780155679</v>
      </c>
      <c r="E15" s="17">
        <f t="shared" si="0"/>
        <v>5005.9975902481192</v>
      </c>
      <c r="F15" s="17">
        <f t="shared" si="0"/>
        <v>8447.4241005846798</v>
      </c>
      <c r="G15" s="17">
        <f t="shared" si="3"/>
        <v>110119.75069215342</v>
      </c>
      <c r="H15" s="17">
        <f t="shared" si="1"/>
        <v>1517.566462666161</v>
      </c>
      <c r="I15" s="17">
        <f t="shared" si="1"/>
        <v>527.2769371469368</v>
      </c>
      <c r="Q15" s="17"/>
      <c r="R15" s="17">
        <f t="shared" si="4"/>
        <v>110202.07167706468</v>
      </c>
    </row>
    <row r="16" spans="1:21">
      <c r="A16">
        <v>1831</v>
      </c>
      <c r="B16" s="17">
        <f t="shared" si="2"/>
        <v>36448.125357237805</v>
      </c>
      <c r="C16" s="17">
        <f t="shared" si="0"/>
        <v>50999.864716930242</v>
      </c>
      <c r="D16" s="17">
        <f t="shared" si="0"/>
        <v>18532.66612927274</v>
      </c>
      <c r="E16" s="17">
        <f t="shared" si="0"/>
        <v>5023.6122395170551</v>
      </c>
      <c r="F16" s="17">
        <f t="shared" si="0"/>
        <v>8445.9978597123463</v>
      </c>
      <c r="G16" s="17">
        <f t="shared" si="3"/>
        <v>110857.06592431859</v>
      </c>
      <c r="H16" s="17">
        <f t="shared" si="1"/>
        <v>1549.9774186700806</v>
      </c>
      <c r="I16" s="17">
        <f t="shared" si="1"/>
        <v>551.7513832366833</v>
      </c>
      <c r="Q16" s="17"/>
      <c r="R16" s="17">
        <f t="shared" si="4"/>
        <v>111004.26844295784</v>
      </c>
    </row>
    <row r="17" spans="1:21">
      <c r="A17">
        <v>1832</v>
      </c>
      <c r="B17" s="17">
        <f t="shared" si="2"/>
        <v>36690.77206712764</v>
      </c>
      <c r="C17" s="17">
        <f t="shared" si="0"/>
        <v>51456.763395929847</v>
      </c>
      <c r="D17" s="17">
        <f t="shared" si="0"/>
        <v>18623.810536567031</v>
      </c>
      <c r="E17" s="17">
        <f t="shared" si="0"/>
        <v>5041.2888696126447</v>
      </c>
      <c r="F17" s="17">
        <f t="shared" si="0"/>
        <v>8444.5718596427705</v>
      </c>
      <c r="G17" s="17">
        <f t="shared" si="3"/>
        <v>111599.74902269931</v>
      </c>
      <c r="H17" s="17">
        <f t="shared" si="1"/>
        <v>1583.0805816349014</v>
      </c>
      <c r="I17" s="17">
        <f t="shared" si="1"/>
        <v>577.3618519156995</v>
      </c>
      <c r="Q17" s="17"/>
      <c r="R17" s="17">
        <f t="shared" si="4"/>
        <v>111812.63486923717</v>
      </c>
    </row>
    <row r="18" spans="1:21">
      <c r="A18">
        <v>1833</v>
      </c>
      <c r="B18" s="17">
        <f t="shared" si="2"/>
        <v>36935.034152986562</v>
      </c>
      <c r="C18" s="17">
        <f t="shared" si="0"/>
        <v>51917.755348588704</v>
      </c>
      <c r="D18" s="17">
        <f t="shared" si="0"/>
        <v>18715.403195770839</v>
      </c>
      <c r="E18" s="17">
        <f t="shared" si="0"/>
        <v>5059.0276986273848</v>
      </c>
      <c r="F18" s="17">
        <f t="shared" si="0"/>
        <v>8443.1461003352961</v>
      </c>
      <c r="G18" s="17">
        <f t="shared" si="3"/>
        <v>112347.83898791156</v>
      </c>
      <c r="H18" s="17">
        <f t="shared" si="1"/>
        <v>1616.8907351565372</v>
      </c>
      <c r="I18" s="17">
        <f t="shared" si="1"/>
        <v>604.16107358362763</v>
      </c>
      <c r="Q18" s="17"/>
      <c r="R18" s="17">
        <f t="shared" si="4"/>
        <v>112627.22039597348</v>
      </c>
    </row>
    <row r="19" spans="1:21">
      <c r="A19">
        <v>1834</v>
      </c>
      <c r="B19" s="17">
        <f t="shared" si="2"/>
        <v>37180.922368883832</v>
      </c>
      <c r="C19" s="17">
        <f t="shared" si="0"/>
        <v>52382.877245814438</v>
      </c>
      <c r="D19" s="17">
        <f t="shared" si="0"/>
        <v>18807.446311405336</v>
      </c>
      <c r="E19" s="17">
        <f t="shared" si="0"/>
        <v>5076.8289454211808</v>
      </c>
      <c r="F19" s="17">
        <f t="shared" si="0"/>
        <v>8441.7205817492741</v>
      </c>
      <c r="G19" s="17">
        <f t="shared" si="3"/>
        <v>113101.37510394643</v>
      </c>
      <c r="H19" s="17">
        <f t="shared" si="1"/>
        <v>1651.4229785669741</v>
      </c>
      <c r="I19" s="17">
        <f t="shared" si="1"/>
        <v>632.20422621031889</v>
      </c>
      <c r="Q19" s="17"/>
      <c r="R19" s="17">
        <f t="shared" si="4"/>
        <v>113448.07487152479</v>
      </c>
    </row>
    <row r="20" spans="1:21">
      <c r="A20">
        <v>1835</v>
      </c>
      <c r="B20" s="17">
        <f t="shared" si="2"/>
        <v>37428.447540481924</v>
      </c>
      <c r="C20" s="17">
        <f t="shared" si="0"/>
        <v>52852.166087042795</v>
      </c>
      <c r="D20" s="17">
        <f t="shared" si="0"/>
        <v>18899.942098833602</v>
      </c>
      <c r="E20" s="17">
        <f t="shared" si="0"/>
        <v>5094.6928296240385</v>
      </c>
      <c r="F20" s="17">
        <f t="shared" si="0"/>
        <v>8440.2953038440628</v>
      </c>
      <c r="G20" s="17">
        <f t="shared" si="3"/>
        <v>113860.3969402291</v>
      </c>
      <c r="H20" s="17">
        <f t="shared" si="1"/>
        <v>1686.6927336775091</v>
      </c>
      <c r="I20" s="17">
        <f t="shared" si="1"/>
        <v>661.54904894392246</v>
      </c>
      <c r="Q20" s="17"/>
      <c r="R20" s="17">
        <f t="shared" si="4"/>
        <v>114275.24855598237</v>
      </c>
    </row>
    <row r="21" spans="1:21">
      <c r="A21">
        <v>1836</v>
      </c>
      <c r="B21" s="17">
        <f t="shared" si="2"/>
        <v>37677.620565513214</v>
      </c>
      <c r="C21" s="17">
        <f t="shared" si="2"/>
        <v>53325.65920318084</v>
      </c>
      <c r="D21" s="17">
        <f t="shared" si="2"/>
        <v>18992.892784313961</v>
      </c>
      <c r="E21" s="17">
        <f t="shared" si="2"/>
        <v>5112.6195716387792</v>
      </c>
      <c r="F21" s="17">
        <f t="shared" si="2"/>
        <v>8438.8702665790261</v>
      </c>
      <c r="G21" s="17">
        <f t="shared" si="3"/>
        <v>114624.94435369273</v>
      </c>
      <c r="H21" s="17">
        <f t="shared" si="1"/>
        <v>1722.7157516659993</v>
      </c>
      <c r="I21" s="17">
        <f t="shared" si="1"/>
        <v>692.25596099228517</v>
      </c>
      <c r="Q21" s="17"/>
      <c r="R21" s="17">
        <f t="shared" si="4"/>
        <v>115108.79212464679</v>
      </c>
    </row>
    <row r="22" spans="1:21">
      <c r="A22">
        <v>1837</v>
      </c>
      <c r="B22" s="17">
        <f t="shared" si="2"/>
        <v>37928.452414259693</v>
      </c>
      <c r="C22" s="17">
        <f t="shared" si="2"/>
        <v>53803.394259576547</v>
      </c>
      <c r="D22" s="17">
        <f t="shared" si="2"/>
        <v>19086.300605053577</v>
      </c>
      <c r="E22" s="17">
        <f t="shared" si="2"/>
        <v>5130.609392643757</v>
      </c>
      <c r="F22" s="17">
        <f t="shared" si="2"/>
        <v>8437.4454699135331</v>
      </c>
      <c r="G22" s="17">
        <f t="shared" si="3"/>
        <v>115395.05749086746</v>
      </c>
      <c r="H22" s="17">
        <f t="shared" si="1"/>
        <v>1759.5081201112084</v>
      </c>
      <c r="I22" s="17">
        <f t="shared" si="1"/>
        <v>724.38818602243077</v>
      </c>
      <c r="Q22" s="17"/>
      <c r="R22" s="17">
        <f t="shared" si="4"/>
        <v>115948.75667153357</v>
      </c>
    </row>
    <row r="23" spans="1:21">
      <c r="A23">
        <v>1838</v>
      </c>
      <c r="B23" s="17">
        <f t="shared" si="2"/>
        <v>38180.954130036036</v>
      </c>
      <c r="C23" s="17">
        <f t="shared" si="2"/>
        <v>54285.409259015054</v>
      </c>
      <c r="D23" s="17">
        <f t="shared" si="2"/>
        <v>19180.167809262282</v>
      </c>
      <c r="E23" s="17">
        <f t="shared" si="2"/>
        <v>5148.6625145955895</v>
      </c>
      <c r="F23" s="17">
        <f t="shared" si="2"/>
        <v>8436.0209138069604</v>
      </c>
      <c r="G23" s="17">
        <f t="shared" si="3"/>
        <v>116170.77678998461</v>
      </c>
      <c r="H23" s="17">
        <f t="shared" si="1"/>
        <v>1797.086270177384</v>
      </c>
      <c r="I23" s="17">
        <f t="shared" si="1"/>
        <v>758.01188233425091</v>
      </c>
      <c r="Q23" s="17"/>
      <c r="R23" s="17">
        <f t="shared" si="4"/>
        <v>116795.19371290896</v>
      </c>
    </row>
    <row r="24" spans="1:21">
      <c r="A24">
        <v>1839</v>
      </c>
      <c r="B24" s="17">
        <f t="shared" si="2"/>
        <v>38435.136829675714</v>
      </c>
      <c r="C24" s="17">
        <f t="shared" si="2"/>
        <v>54771.742544741654</v>
      </c>
      <c r="D24" s="17">
        <f t="shared" si="2"/>
        <v>19274.496656206702</v>
      </c>
      <c r="E24" s="17">
        <f t="shared" si="2"/>
        <v>5166.7791602318948</v>
      </c>
      <c r="F24" s="17">
        <f t="shared" si="2"/>
        <v>8434.5965982186972</v>
      </c>
      <c r="G24" s="17">
        <f t="shared" si="3"/>
        <v>116952.14298309613</v>
      </c>
      <c r="H24" s="17">
        <f t="shared" si="1"/>
        <v>1835.4669839522771</v>
      </c>
      <c r="I24" s="17">
        <f t="shared" si="1"/>
        <v>793.19627907642609</v>
      </c>
      <c r="Q24" s="17"/>
      <c r="R24" s="17">
        <f t="shared" si="4"/>
        <v>117648.15519085595</v>
      </c>
    </row>
    <row r="25" spans="1:21">
      <c r="A25">
        <v>1840</v>
      </c>
      <c r="B25" s="17">
        <f t="shared" si="2"/>
        <v>38691.011704020508</v>
      </c>
      <c r="C25" s="17">
        <f t="shared" si="2"/>
        <v>55262.432803511911</v>
      </c>
      <c r="D25" s="17">
        <f t="shared" si="2"/>
        <v>19369.289416264623</v>
      </c>
      <c r="E25" s="17">
        <f t="shared" si="2"/>
        <v>5184.9595530740371</v>
      </c>
      <c r="F25" s="17">
        <f t="shared" si="2"/>
        <v>8433.1725231081309</v>
      </c>
      <c r="G25" s="17">
        <f t="shared" si="3"/>
        <v>117739.19709820958</v>
      </c>
      <c r="H25" s="17">
        <f t="shared" si="1"/>
        <v>1874.6674019418854</v>
      </c>
      <c r="I25" s="17">
        <f t="shared" si="1"/>
        <v>830.01381878503969</v>
      </c>
      <c r="Q25" s="17"/>
      <c r="R25" s="17">
        <f t="shared" si="4"/>
        <v>118507.69347687108</v>
      </c>
    </row>
    <row r="26" spans="1:21">
      <c r="A26">
        <v>1841</v>
      </c>
      <c r="B26" s="17">
        <f t="shared" si="2"/>
        <v>38948.590018413168</v>
      </c>
      <c r="C26" s="17">
        <f t="shared" si="2"/>
        <v>55757.519068669142</v>
      </c>
      <c r="D26" s="17">
        <f t="shared" si="2"/>
        <v>19464.548370979639</v>
      </c>
      <c r="E26" s="17">
        <f t="shared" si="2"/>
        <v>5203.2039174298925</v>
      </c>
      <c r="F26" s="17">
        <f t="shared" si="2"/>
        <v>8431.7486884346636</v>
      </c>
      <c r="G26" s="17">
        <f>F26+U$28/POWER(U$28/U$4, ($A$28-$A26)/($A$28-$A$4))</f>
        <v>118531.98046143829</v>
      </c>
      <c r="H26" s="17">
        <f t="shared" si="1"/>
        <v>1914.7050307252562</v>
      </c>
      <c r="I26" s="17">
        <f t="shared" si="1"/>
        <v>868.54030653835878</v>
      </c>
      <c r="Q26" s="17"/>
      <c r="R26" s="17">
        <f t="shared" si="4"/>
        <v>119373.86137549185</v>
      </c>
    </row>
    <row r="27" spans="1:21">
      <c r="A27">
        <v>1842</v>
      </c>
      <c r="B27" s="17">
        <f t="shared" si="2"/>
        <v>39207.883113193406</v>
      </c>
      <c r="C27" s="17">
        <f t="shared" si="2"/>
        <v>56257.040723249404</v>
      </c>
      <c r="D27" s="17">
        <f t="shared" si="2"/>
        <v>19560.275813116084</v>
      </c>
      <c r="E27" s="17">
        <f t="shared" si="2"/>
        <v>5221.5124783966066</v>
      </c>
      <c r="F27" s="17">
        <f t="shared" si="2"/>
        <v>8430.3250941576989</v>
      </c>
      <c r="G27" s="17">
        <f>F27+U$28/POWER(U$28/U$4, ($A$28-$A27)/($A$28-$A$4))</f>
        <v>119330.53469916765</v>
      </c>
      <c r="H27" s="17">
        <f t="shared" si="1"/>
        <v>1955.5977507727807</v>
      </c>
      <c r="I27" s="17">
        <f t="shared" si="1"/>
        <v>908.85506603488727</v>
      </c>
      <c r="Q27" s="17"/>
      <c r="R27" s="17">
        <f t="shared" si="4"/>
        <v>120246.7121279555</v>
      </c>
      <c r="U27" t="s">
        <v>94</v>
      </c>
    </row>
    <row r="28" spans="1:21" ht="14">
      <c r="A28">
        <v>1843</v>
      </c>
      <c r="B28" s="17">
        <f t="shared" si="2"/>
        <v>39468.90240419715</v>
      </c>
      <c r="C28" s="17">
        <f t="shared" si="2"/>
        <v>56761.037503114327</v>
      </c>
      <c r="D28" s="17">
        <f t="shared" si="2"/>
        <v>19656.474046714178</v>
      </c>
      <c r="E28" s="17">
        <f t="shared" si="2"/>
        <v>5239.8854618633786</v>
      </c>
      <c r="F28" s="17">
        <f t="shared" si="2"/>
        <v>8428.9017402366462</v>
      </c>
      <c r="G28" s="33">
        <f t="shared" ref="G28:G40" si="5">F28+U$42/POWER(U$42/U$28, ($A$42-$A28)/($A$42-$A$28))</f>
        <v>120134.90174023663</v>
      </c>
      <c r="H28" s="17">
        <f t="shared" si="1"/>
        <v>1997.3638244314629</v>
      </c>
      <c r="I28" s="17">
        <f t="shared" si="1"/>
        <v>951.04110291604343</v>
      </c>
      <c r="Q28" s="17"/>
      <c r="R28" s="17">
        <f t="shared" si="4"/>
        <v>121126.29941588904</v>
      </c>
      <c r="U28" s="32">
        <v>111706</v>
      </c>
    </row>
    <row r="29" spans="1:21">
      <c r="A29">
        <v>1844</v>
      </c>
      <c r="B29" s="17">
        <f t="shared" si="2"/>
        <v>39731.659383259168</v>
      </c>
      <c r="C29" s="17">
        <f t="shared" si="2"/>
        <v>57269.549500112043</v>
      </c>
      <c r="D29" s="17">
        <f t="shared" si="2"/>
        <v>19753.145387145516</v>
      </c>
      <c r="E29" s="17">
        <f t="shared" si="2"/>
        <v>5258.3230945142459</v>
      </c>
      <c r="F29" s="17">
        <f t="shared" si="2"/>
        <v>8427.4786266309275</v>
      </c>
      <c r="G29" s="17">
        <f t="shared" si="5"/>
        <v>121605.68057182578</v>
      </c>
      <c r="H29" s="17">
        <f t="shared" si="1"/>
        <v>2040.0219040807297</v>
      </c>
      <c r="I29" s="17">
        <f t="shared" si="1"/>
        <v>995.18527566973501</v>
      </c>
      <c r="Q29" s="17"/>
      <c r="R29" s="17">
        <f t="shared" si="4"/>
        <v>122012.67736503096</v>
      </c>
    </row>
    <row r="30" spans="1:21">
      <c r="A30">
        <v>1845</v>
      </c>
      <c r="B30" s="17">
        <f t="shared" si="2"/>
        <v>39996.165618719016</v>
      </c>
      <c r="C30" s="17">
        <f t="shared" si="2"/>
        <v>57782.617165266405</v>
      </c>
      <c r="D30" s="17">
        <f t="shared" si="2"/>
        <v>19850.292161168796</v>
      </c>
      <c r="E30" s="17">
        <f t="shared" si="2"/>
        <v>5276.82560383088</v>
      </c>
      <c r="F30" s="17">
        <f t="shared" si="2"/>
        <v>8426.0557532999683</v>
      </c>
      <c r="G30" s="17">
        <f t="shared" si="5"/>
        <v>123095.86216967247</v>
      </c>
      <c r="H30" s="17">
        <f t="shared" si="1"/>
        <v>2083.5910404624278</v>
      </c>
      <c r="I30" s="17">
        <f t="shared" si="1"/>
        <v>1041.3784744667096</v>
      </c>
      <c r="Q30" s="17"/>
      <c r="R30" s="17">
        <f t="shared" si="4"/>
        <v>122905.9005489851</v>
      </c>
    </row>
    <row r="31" spans="1:21">
      <c r="A31">
        <v>1846</v>
      </c>
      <c r="B31" s="17">
        <f t="shared" si="2"/>
        <v>40262.432755930342</v>
      </c>
      <c r="C31" s="17">
        <f t="shared" si="2"/>
        <v>58300.281311994731</v>
      </c>
      <c r="D31" s="17">
        <f t="shared" si="2"/>
        <v>19947.916706985787</v>
      </c>
      <c r="E31" s="17">
        <f t="shared" si="2"/>
        <v>5295.3932180953952</v>
      </c>
      <c r="F31" s="17">
        <f t="shared" si="2"/>
        <v>8424.6331202032015</v>
      </c>
      <c r="G31" s="17">
        <f t="shared" si="5"/>
        <v>124605.70224458871</v>
      </c>
      <c r="H31" s="17">
        <f t="shared" si="1"/>
        <v>2128.0906911887269</v>
      </c>
      <c r="I31" s="17">
        <f t="shared" si="1"/>
        <v>1089.7158082978979</v>
      </c>
      <c r="Q31" s="17"/>
      <c r="R31" s="17">
        <f t="shared" si="4"/>
        <v>123806.02399300625</v>
      </c>
    </row>
    <row r="32" spans="1:21">
      <c r="A32">
        <v>1847</v>
      </c>
      <c r="B32" s="17">
        <f t="shared" si="2"/>
        <v>40530.472517773604</v>
      </c>
      <c r="C32" s="17">
        <f t="shared" si="2"/>
        <v>58822.583119354495</v>
      </c>
      <c r="D32" s="17">
        <f t="shared" si="2"/>
        <v>20046.021374297645</v>
      </c>
      <c r="E32" s="17">
        <f t="shared" si="2"/>
        <v>5314.026166393166</v>
      </c>
      <c r="F32" s="17">
        <f t="shared" si="2"/>
        <v>8423.2107273000656</v>
      </c>
      <c r="G32" s="17">
        <f t="shared" si="5"/>
        <v>126135.45987746518</v>
      </c>
      <c r="H32" s="17">
        <f t="shared" si="1"/>
        <v>2173.5407294317247</v>
      </c>
      <c r="I32" s="17">
        <f t="shared" si="1"/>
        <v>1140.2968007980483</v>
      </c>
      <c r="Q32" s="17"/>
      <c r="R32" s="17">
        <f t="shared" si="4"/>
        <v>124713.10317781891</v>
      </c>
    </row>
    <row r="33" spans="1:21">
      <c r="A33">
        <v>1848</v>
      </c>
      <c r="B33" s="17">
        <f t="shared" si="2"/>
        <v>40800.296705172186</v>
      </c>
      <c r="C33" s="17">
        <f t="shared" si="2"/>
        <v>59349.564135318942</v>
      </c>
      <c r="D33" s="17">
        <f t="shared" si="2"/>
        <v>20144.608524361447</v>
      </c>
      <c r="E33" s="17">
        <f t="shared" si="2"/>
        <v>5332.7246786156466</v>
      </c>
      <c r="F33" s="17">
        <f t="shared" si="2"/>
        <v>8421.7885745500062</v>
      </c>
      <c r="G33" s="17">
        <f t="shared" si="5"/>
        <v>127685.39756368651</v>
      </c>
      <c r="H33" s="17">
        <f t="shared" si="1"/>
        <v>2219.9614527986437</v>
      </c>
      <c r="I33" s="17">
        <f t="shared" si="1"/>
        <v>1193.2255951588472</v>
      </c>
      <c r="Q33" s="17"/>
      <c r="R33" s="17">
        <f t="shared" si="4"/>
        <v>125627.19404346823</v>
      </c>
    </row>
    <row r="34" spans="1:21">
      <c r="A34">
        <v>1849</v>
      </c>
      <c r="B34" s="17">
        <f t="shared" si="2"/>
        <v>41071.917197611954</v>
      </c>
      <c r="C34" s="17">
        <f t="shared" si="2"/>
        <v>59881.266280082222</v>
      </c>
      <c r="D34" s="17">
        <f t="shared" si="2"/>
        <v>20243.680530047033</v>
      </c>
      <c r="E34" s="17">
        <f t="shared" si="2"/>
        <v>5351.4889854632165</v>
      </c>
      <c r="F34" s="17">
        <f t="shared" si="2"/>
        <v>8420.3666619124779</v>
      </c>
      <c r="G34" s="17">
        <f t="shared" si="5"/>
        <v>129255.78125813155</v>
      </c>
      <c r="H34" s="17">
        <f t="shared" si="1"/>
        <v>2267.3735923965664</v>
      </c>
      <c r="I34" s="17">
        <f t="shared" si="1"/>
        <v>1248.6111685534268</v>
      </c>
      <c r="Q34" s="17"/>
      <c r="R34" s="17">
        <f t="shared" si="4"/>
        <v>126548.35299320442</v>
      </c>
    </row>
    <row r="35" spans="1:21" ht="14">
      <c r="A35">
        <v>1850</v>
      </c>
      <c r="B35" s="17">
        <f t="shared" si="2"/>
        <v>41345.345953664269</v>
      </c>
      <c r="C35" s="17">
        <f t="shared" si="2"/>
        <v>60417.73184939404</v>
      </c>
      <c r="D35" s="17">
        <f t="shared" si="2"/>
        <v>20343.239775894112</v>
      </c>
      <c r="E35" s="17">
        <f t="shared" si="2"/>
        <v>5370.3193184480224</v>
      </c>
      <c r="F35" s="17">
        <f t="shared" si="2"/>
        <v>8418.9449893469409</v>
      </c>
      <c r="G35" s="34">
        <f t="shared" si="5"/>
        <v>130846.88042076718</v>
      </c>
      <c r="H35" s="17">
        <f t="shared" si="1"/>
        <v>2315.7983220907818</v>
      </c>
      <c r="I35" s="17">
        <f t="shared" si="1"/>
        <v>1306.5675565137451</v>
      </c>
      <c r="Q35" s="17"/>
      <c r="R35" s="17">
        <f>SUM(B35:F35)</f>
        <v>135895.58188674739</v>
      </c>
    </row>
    <row r="36" spans="1:21">
      <c r="A36">
        <v>1851</v>
      </c>
      <c r="B36" s="17">
        <f t="shared" si="2"/>
        <v>41620.595011512502</v>
      </c>
      <c r="C36" s="17">
        <f t="shared" si="2"/>
        <v>60959.003517924102</v>
      </c>
      <c r="D36" s="17">
        <f t="shared" si="2"/>
        <v>20443.288658169648</v>
      </c>
      <c r="E36" s="17">
        <f t="shared" si="2"/>
        <v>5389.2159098968341</v>
      </c>
      <c r="F36" s="17">
        <f t="shared" si="2"/>
        <v>8417.523556812861</v>
      </c>
      <c r="G36" s="17">
        <f t="shared" si="5"/>
        <v>132458.96806284256</v>
      </c>
      <c r="H36" s="17">
        <f t="shared" si="1"/>
        <v>2365.2572679608484</v>
      </c>
      <c r="I36" s="17">
        <f t="shared" si="1"/>
        <v>1367.2140877228203</v>
      </c>
      <c r="Q36" s="17"/>
      <c r="R36" s="17">
        <f t="shared" ref="R36:R67" si="6">SUM(B36:F36)</f>
        <v>136829.62665431594</v>
      </c>
    </row>
    <row r="37" spans="1:21">
      <c r="A37">
        <v>1852</v>
      </c>
      <c r="B37" s="17">
        <f t="shared" si="2"/>
        <v>41897.676489482001</v>
      </c>
      <c r="C37" s="17">
        <f t="shared" si="2"/>
        <v>61505.124342656905</v>
      </c>
      <c r="D37" s="17">
        <f t="shared" si="2"/>
        <v>20543.829584925559</v>
      </c>
      <c r="E37" s="17">
        <f t="shared" si="2"/>
        <v>5408.1789929539118</v>
      </c>
      <c r="F37" s="17">
        <f t="shared" si="2"/>
        <v>8416.1023642697128</v>
      </c>
      <c r="G37" s="17">
        <f t="shared" si="5"/>
        <v>134092.32079369258</v>
      </c>
      <c r="H37" s="17">
        <f t="shared" si="1"/>
        <v>2415.77251795863</v>
      </c>
      <c r="I37" s="17">
        <f t="shared" si="1"/>
        <v>1430.6756297052439</v>
      </c>
      <c r="Q37" s="17"/>
      <c r="R37" s="17">
        <f t="shared" si="6"/>
        <v>137770.91177428811</v>
      </c>
    </row>
    <row r="38" spans="1:21">
      <c r="A38">
        <v>1853</v>
      </c>
      <c r="B38" s="17">
        <f t="shared" si="2"/>
        <v>42176.602586573652</v>
      </c>
      <c r="C38" s="17">
        <f t="shared" si="2"/>
        <v>62056.137766316788</v>
      </c>
      <c r="D38" s="17">
        <f t="shared" si="2"/>
        <v>20644.864976056644</v>
      </c>
      <c r="E38" s="17">
        <f t="shared" si="2"/>
        <v>5427.2088015838808</v>
      </c>
      <c r="F38" s="17">
        <f t="shared" si="2"/>
        <v>8414.6814116769765</v>
      </c>
      <c r="G38" s="17">
        <f t="shared" si="5"/>
        <v>135747.21886815774</v>
      </c>
      <c r="H38" s="17">
        <f t="shared" si="1"/>
        <v>2467.3666317725829</v>
      </c>
      <c r="I38" s="17">
        <f t="shared" si="1"/>
        <v>1497.0828459218285</v>
      </c>
      <c r="Q38" s="17"/>
      <c r="R38" s="17">
        <f t="shared" si="6"/>
        <v>138719.49554220794</v>
      </c>
    </row>
    <row r="39" spans="1:21">
      <c r="A39">
        <v>1854</v>
      </c>
      <c r="B39" s="17">
        <f t="shared" si="2"/>
        <v>42457.385583000963</v>
      </c>
      <c r="C39" s="17">
        <f t="shared" si="2"/>
        <v>62612.087620823659</v>
      </c>
      <c r="D39" s="17">
        <f t="shared" si="2"/>
        <v>20746.397263358856</v>
      </c>
      <c r="E39" s="17">
        <f t="shared" si="2"/>
        <v>5446.3055705746237</v>
      </c>
      <c r="F39" s="17">
        <f t="shared" si="2"/>
        <v>8413.2606989941378</v>
      </c>
      <c r="G39" s="17">
        <f t="shared" si="5"/>
        <v>137423.94623462937</v>
      </c>
      <c r="H39" s="17">
        <f t="shared" si="1"/>
        <v>2520.062650902727</v>
      </c>
      <c r="I39" s="17">
        <f t="shared" si="1"/>
        <v>1566.5724647977388</v>
      </c>
      <c r="Q39" s="17"/>
      <c r="R39" s="17">
        <f t="shared" si="6"/>
        <v>139675.43673675225</v>
      </c>
    </row>
    <row r="40" spans="1:21">
      <c r="A40">
        <v>1855</v>
      </c>
      <c r="B40" s="17">
        <f t="shared" si="2"/>
        <v>42740.037840730693</v>
      </c>
      <c r="C40" s="17">
        <f t="shared" si="2"/>
        <v>63173.01813077979</v>
      </c>
      <c r="D40" s="17">
        <f t="shared" si="2"/>
        <v>20848.428890587813</v>
      </c>
      <c r="E40" s="17">
        <f t="shared" si="2"/>
        <v>5465.46953554017</v>
      </c>
      <c r="F40" s="17">
        <f t="shared" si="2"/>
        <v>8411.840226180695</v>
      </c>
      <c r="G40" s="17">
        <f t="shared" si="5"/>
        <v>139122.79058372774</v>
      </c>
      <c r="H40" s="17">
        <f t="shared" si="1"/>
        <v>2573.8841089507869</v>
      </c>
      <c r="I40" s="17">
        <f t="shared" si="1"/>
        <v>1639.287561238016</v>
      </c>
      <c r="Q40" s="17"/>
      <c r="R40" s="17">
        <f t="shared" si="6"/>
        <v>140638.79462381918</v>
      </c>
    </row>
    <row r="41" spans="1:21">
      <c r="A41">
        <v>1856</v>
      </c>
      <c r="B41" s="17">
        <f t="shared" si="2"/>
        <v>43024.571804027131</v>
      </c>
      <c r="C41" s="17">
        <f t="shared" si="2"/>
        <v>63738.973916987772</v>
      </c>
      <c r="D41" s="17">
        <f t="shared" si="2"/>
        <v>20950.962313517626</v>
      </c>
      <c r="E41" s="17">
        <f t="shared" si="2"/>
        <v>5484.700932923608</v>
      </c>
      <c r="F41" s="17">
        <f t="shared" si="2"/>
        <v>8410.4199931961466</v>
      </c>
      <c r="G41" s="17">
        <f>F41+U$42/POWER(U$42/U$28, ($A$42-$A41)/($A$42-$A$28))</f>
        <v>140844.04339762207</v>
      </c>
      <c r="H41" s="17">
        <f>POWER(H$54/H$42, ($A41-$A$42)/($A$54-$A$42))*H$42</f>
        <v>2628.8550421301024</v>
      </c>
      <c r="I41" s="17">
        <f>POWER(I$54/I$42, ($A41-$A$42)/($A$54-$A$42))*I$42</f>
        <v>1715.3778512101169</v>
      </c>
      <c r="Q41" s="17"/>
      <c r="R41" s="17">
        <f t="shared" si="6"/>
        <v>141609.62896065228</v>
      </c>
      <c r="S41" s="17">
        <f>G41+H41</f>
        <v>143472.89843975217</v>
      </c>
      <c r="U41" t="s">
        <v>94</v>
      </c>
    </row>
    <row r="42" spans="1:21" ht="14">
      <c r="A42" s="35">
        <v>1857</v>
      </c>
      <c r="B42" s="32">
        <v>43311</v>
      </c>
      <c r="C42" s="32">
        <v>64310</v>
      </c>
      <c r="D42" s="32">
        <v>21054</v>
      </c>
      <c r="E42" s="32">
        <v>5504</v>
      </c>
      <c r="F42" s="32">
        <v>8409</v>
      </c>
      <c r="G42" s="32">
        <f>SUM(B42:F42)</f>
        <v>142588</v>
      </c>
      <c r="H42" s="32">
        <v>2685</v>
      </c>
      <c r="I42" s="32">
        <v>1795</v>
      </c>
      <c r="J42" s="32"/>
      <c r="K42" s="32">
        <v>12048</v>
      </c>
      <c r="L42" s="32">
        <v>8195</v>
      </c>
      <c r="M42" s="32"/>
      <c r="N42" s="32">
        <v>1956</v>
      </c>
      <c r="O42" s="32">
        <f>SUM(H42:N42)</f>
        <v>26679</v>
      </c>
      <c r="P42" s="32">
        <f>G42+O42</f>
        <v>169267</v>
      </c>
      <c r="Q42" s="35" t="s">
        <v>95</v>
      </c>
      <c r="R42" s="17">
        <f t="shared" si="6"/>
        <v>142588</v>
      </c>
      <c r="S42" s="17">
        <f>G42+H42</f>
        <v>145273</v>
      </c>
      <c r="U42" s="17">
        <f>SUM(B42:E42)</f>
        <v>134179</v>
      </c>
    </row>
    <row r="43" spans="1:21">
      <c r="A43">
        <v>1858</v>
      </c>
      <c r="B43" s="17">
        <f>POWER(B$54/B$42, ($A43-$A$42)/($A$54-$A$42))*B$42</f>
        <v>43533.677406834344</v>
      </c>
      <c r="C43" s="17">
        <f t="shared" ref="C43:P43" si="7">POWER(C$54/C$42, ($A43-$A$42)/($A$54-$A$42))*C$42</f>
        <v>65013.359325124693</v>
      </c>
      <c r="D43" s="17">
        <f t="shared" si="7"/>
        <v>21142.428396305684</v>
      </c>
      <c r="E43" s="17">
        <f t="shared" si="7"/>
        <v>5539.0773119187761</v>
      </c>
      <c r="F43" s="17">
        <f t="shared" si="7"/>
        <v>8552.0723751548085</v>
      </c>
      <c r="G43" s="17">
        <f t="shared" si="7"/>
        <v>143790.99438475916</v>
      </c>
      <c r="H43" s="17">
        <f t="shared" si="7"/>
        <v>2742.3440564294201</v>
      </c>
      <c r="I43" s="17">
        <f t="shared" si="7"/>
        <v>1878.3179447764326</v>
      </c>
      <c r="K43" s="17">
        <f t="shared" si="7"/>
        <v>12154.045922719311</v>
      </c>
      <c r="L43" s="17">
        <f t="shared" si="7"/>
        <v>8636.4967116346543</v>
      </c>
      <c r="N43" s="17">
        <f t="shared" si="7"/>
        <v>2090.1568882819715</v>
      </c>
      <c r="O43" s="17">
        <f t="shared" si="7"/>
        <v>27647.692899210033</v>
      </c>
      <c r="P43" s="17">
        <f t="shared" si="7"/>
        <v>171539.46230463026</v>
      </c>
      <c r="R43" s="17">
        <f t="shared" si="6"/>
        <v>143780.61481533831</v>
      </c>
      <c r="S43" s="17">
        <f>G43+H43</f>
        <v>146533.33844118859</v>
      </c>
    </row>
    <row r="44" spans="1:21">
      <c r="A44">
        <v>1859</v>
      </c>
      <c r="B44" s="17">
        <f t="shared" ref="B44:P53" si="8">POWER(B$54/B$42, ($A44-$A$42)/($A$54-$A$42))*B$42</f>
        <v>43757.499678195338</v>
      </c>
      <c r="C44" s="17">
        <f t="shared" si="8"/>
        <v>65724.411300540785</v>
      </c>
      <c r="D44" s="17">
        <f t="shared" si="8"/>
        <v>21231.228198580458</v>
      </c>
      <c r="E44" s="17">
        <f t="shared" si="8"/>
        <v>5574.3781735852717</v>
      </c>
      <c r="F44" s="17">
        <f t="shared" si="8"/>
        <v>8697.5790117595443</v>
      </c>
      <c r="G44" s="17">
        <f t="shared" si="8"/>
        <v>145004.13825958592</v>
      </c>
      <c r="H44" s="17">
        <f t="shared" si="8"/>
        <v>2800.9128207946992</v>
      </c>
      <c r="I44" s="17">
        <f t="shared" si="8"/>
        <v>1965.5032321276663</v>
      </c>
      <c r="K44" s="17">
        <f t="shared" si="8"/>
        <v>12261.025256604413</v>
      </c>
      <c r="L44" s="17">
        <f t="shared" si="8"/>
        <v>9101.7785784107618</v>
      </c>
      <c r="N44" s="17">
        <f t="shared" si="8"/>
        <v>2233.5152441884325</v>
      </c>
      <c r="O44" s="17">
        <f t="shared" si="8"/>
        <v>28651.558253646279</v>
      </c>
      <c r="P44" s="17">
        <f t="shared" si="8"/>
        <v>173842.43312495449</v>
      </c>
      <c r="R44" s="17">
        <f t="shared" si="6"/>
        <v>144985.0963626614</v>
      </c>
    </row>
    <row r="45" spans="1:21">
      <c r="A45">
        <v>1860</v>
      </c>
      <c r="B45" s="17">
        <f t="shared" si="8"/>
        <v>43982.472700242746</v>
      </c>
      <c r="C45" s="17">
        <f t="shared" si="8"/>
        <v>66443.240060866796</v>
      </c>
      <c r="D45" s="17">
        <f t="shared" si="8"/>
        <v>21320.400966757548</v>
      </c>
      <c r="E45" s="17">
        <f t="shared" si="8"/>
        <v>5609.904009695023</v>
      </c>
      <c r="F45" s="17">
        <f t="shared" si="8"/>
        <v>8845.5613268159213</v>
      </c>
      <c r="G45" s="17">
        <f t="shared" si="8"/>
        <v>146227.51725426377</v>
      </c>
      <c r="H45" s="17">
        <f t="shared" si="8"/>
        <v>2860.7324494165018</v>
      </c>
      <c r="I45" s="17">
        <f t="shared" si="8"/>
        <v>2056.7353712654449</v>
      </c>
      <c r="K45" s="17">
        <f t="shared" si="8"/>
        <v>12368.946217495966</v>
      </c>
      <c r="L45" s="17">
        <f t="shared" si="8"/>
        <v>9592.1269996914307</v>
      </c>
      <c r="N45" s="17">
        <f t="shared" si="8"/>
        <v>2386.7061721488963</v>
      </c>
      <c r="O45" s="17">
        <f t="shared" si="8"/>
        <v>29691.873146693608</v>
      </c>
      <c r="P45" s="17">
        <f t="shared" si="8"/>
        <v>176176.32204731775</v>
      </c>
      <c r="R45" s="17">
        <f t="shared" si="6"/>
        <v>146201.57906437805</v>
      </c>
    </row>
    <row r="46" spans="1:21">
      <c r="A46">
        <v>1861</v>
      </c>
      <c r="B46" s="17">
        <f t="shared" si="8"/>
        <v>44208.602389399122</v>
      </c>
      <c r="C46" s="17">
        <f t="shared" si="8"/>
        <v>67169.930660902712</v>
      </c>
      <c r="D46" s="17">
        <f t="shared" si="8"/>
        <v>21409.948267322026</v>
      </c>
      <c r="E46" s="17">
        <f t="shared" si="8"/>
        <v>5645.6562540232326</v>
      </c>
      <c r="F46" s="17">
        <f t="shared" si="8"/>
        <v>8996.0614420026359</v>
      </c>
      <c r="G46" s="17">
        <f t="shared" si="8"/>
        <v>147461.21772102223</v>
      </c>
      <c r="H46" s="17">
        <f t="shared" si="8"/>
        <v>2921.8296572410136</v>
      </c>
      <c r="I46" s="17">
        <f t="shared" si="8"/>
        <v>2152.2022036235667</v>
      </c>
      <c r="K46" s="17">
        <f t="shared" si="8"/>
        <v>12477.817093550077</v>
      </c>
      <c r="L46" s="17">
        <f t="shared" si="8"/>
        <v>10108.892408836731</v>
      </c>
      <c r="N46" s="17">
        <f t="shared" si="8"/>
        <v>2550.4040623834935</v>
      </c>
      <c r="O46" s="17">
        <f t="shared" si="8"/>
        <v>30769.961031601109</v>
      </c>
      <c r="P46" s="17">
        <f t="shared" si="8"/>
        <v>178541.54415688978</v>
      </c>
      <c r="R46" s="17">
        <f t="shared" si="6"/>
        <v>147430.19901364972</v>
      </c>
    </row>
    <row r="47" spans="1:21">
      <c r="A47">
        <v>1862</v>
      </c>
      <c r="B47" s="17">
        <f t="shared" si="8"/>
        <v>44435.894692505528</v>
      </c>
      <c r="C47" s="17">
        <f t="shared" si="8"/>
        <v>67904.569085693962</v>
      </c>
      <c r="D47" s="17">
        <f t="shared" si="8"/>
        <v>21499.871673338312</v>
      </c>
      <c r="E47" s="17">
        <f t="shared" si="8"/>
        <v>5681.6363494826383</v>
      </c>
      <c r="F47" s="17">
        <f t="shared" si="8"/>
        <v>9149.1221956648915</v>
      </c>
      <c r="G47" s="17">
        <f t="shared" si="8"/>
        <v>148705.32674063212</v>
      </c>
      <c r="H47" s="17">
        <f t="shared" si="8"/>
        <v>2984.2317297706163</v>
      </c>
      <c r="I47" s="17">
        <f t="shared" si="8"/>
        <v>2252.100289611993</v>
      </c>
      <c r="K47" s="17">
        <f t="shared" si="8"/>
        <v>12587.646245874806</v>
      </c>
      <c r="L47" s="17">
        <f t="shared" si="8"/>
        <v>10653.497992335198</v>
      </c>
      <c r="N47" s="17">
        <f t="shared" si="8"/>
        <v>2725.3295597613401</v>
      </c>
      <c r="O47" s="17">
        <f t="shared" si="8"/>
        <v>31887.193415134283</v>
      </c>
      <c r="P47" s="17">
        <f t="shared" si="8"/>
        <v>180938.52011148821</v>
      </c>
      <c r="R47" s="17">
        <f t="shared" si="6"/>
        <v>148671.09399668532</v>
      </c>
    </row>
    <row r="48" spans="1:21">
      <c r="A48">
        <v>1863</v>
      </c>
      <c r="B48" s="17">
        <f t="shared" si="8"/>
        <v>44664.35558697785</v>
      </c>
      <c r="C48" s="17">
        <f t="shared" si="8"/>
        <v>68647.242260705563</v>
      </c>
      <c r="D48" s="17">
        <f t="shared" si="8"/>
        <v>21590.172764477826</v>
      </c>
      <c r="E48" s="17">
        <f t="shared" si="8"/>
        <v>5717.8457481817404</v>
      </c>
      <c r="F48" s="17">
        <f t="shared" si="8"/>
        <v>9304.7871550078999</v>
      </c>
      <c r="G48" s="17">
        <f t="shared" si="8"/>
        <v>149959.93212855226</v>
      </c>
      <c r="H48" s="17">
        <f t="shared" si="8"/>
        <v>3047.9665352493621</v>
      </c>
      <c r="I48" s="17">
        <f t="shared" si="8"/>
        <v>2356.635313322789</v>
      </c>
      <c r="K48" s="17">
        <f t="shared" si="8"/>
        <v>12698.442109172289</v>
      </c>
      <c r="L48" s="17">
        <f t="shared" si="8"/>
        <v>11227.443609299491</v>
      </c>
      <c r="N48" s="17">
        <f t="shared" si="8"/>
        <v>2912.252736285091</v>
      </c>
      <c r="O48" s="17">
        <f t="shared" si="8"/>
        <v>33044.991602359347</v>
      </c>
      <c r="P48" s="17">
        <f t="shared" si="8"/>
        <v>183367.67621639319</v>
      </c>
      <c r="R48" s="17">
        <f t="shared" si="6"/>
        <v>149924.40351535089</v>
      </c>
    </row>
    <row r="49" spans="1:18">
      <c r="A49">
        <v>1864</v>
      </c>
      <c r="B49" s="17">
        <f t="shared" si="8"/>
        <v>44893.991080964028</v>
      </c>
      <c r="C49" s="17">
        <f t="shared" si="8"/>
        <v>69398.038062107546</v>
      </c>
      <c r="D49" s="17">
        <f t="shared" si="8"/>
        <v>21680.85312704671</v>
      </c>
      <c r="E49" s="17">
        <f t="shared" si="8"/>
        <v>5754.2859114834146</v>
      </c>
      <c r="F49" s="17">
        <f t="shared" si="8"/>
        <v>9463.1006284978448</v>
      </c>
      <c r="G49" s="17">
        <f t="shared" si="8"/>
        <v>151225.12244112775</v>
      </c>
      <c r="H49" s="17">
        <f t="shared" si="8"/>
        <v>3113.0625371087008</v>
      </c>
      <c r="I49" s="17">
        <f t="shared" si="8"/>
        <v>2466.0225060211837</v>
      </c>
      <c r="K49" s="17">
        <f t="shared" si="8"/>
        <v>12810.213192386513</v>
      </c>
      <c r="L49" s="17">
        <f t="shared" si="8"/>
        <v>11832.30992212063</v>
      </c>
      <c r="N49" s="17">
        <f t="shared" si="8"/>
        <v>3111.9964811678442</v>
      </c>
      <c r="O49" s="17">
        <f t="shared" si="8"/>
        <v>34244.82850477926</v>
      </c>
      <c r="P49" s="17">
        <f t="shared" si="8"/>
        <v>185829.44450016614</v>
      </c>
      <c r="R49" s="17">
        <f t="shared" si="6"/>
        <v>151190.26881009954</v>
      </c>
    </row>
    <row r="50" spans="1:18">
      <c r="A50">
        <v>1865</v>
      </c>
      <c r="B50" s="17">
        <f t="shared" si="8"/>
        <v>45124.807213502019</v>
      </c>
      <c r="C50" s="17">
        <f t="shared" si="8"/>
        <v>70157.045327172716</v>
      </c>
      <c r="D50" s="17">
        <f t="shared" si="8"/>
        <v>21771.914354013745</v>
      </c>
      <c r="E50" s="17">
        <f t="shared" si="8"/>
        <v>5790.9583100638874</v>
      </c>
      <c r="F50" s="17">
        <f t="shared" si="8"/>
        <v>9624.1076784738398</v>
      </c>
      <c r="G50" s="17">
        <f t="shared" si="8"/>
        <v>152500.9869818408</v>
      </c>
      <c r="H50" s="17">
        <f t="shared" si="8"/>
        <v>3179.5488066790085</v>
      </c>
      <c r="I50" s="17">
        <f t="shared" si="8"/>
        <v>2580.4870892936697</v>
      </c>
      <c r="K50" s="17">
        <f t="shared" si="8"/>
        <v>12922.968079356779</v>
      </c>
      <c r="L50" s="17">
        <f t="shared" si="8"/>
        <v>12469.762749656731</v>
      </c>
      <c r="N50" s="17">
        <f t="shared" si="8"/>
        <v>3325.440123426496</v>
      </c>
      <c r="O50" s="17">
        <f t="shared" si="8"/>
        <v>35488.230514121627</v>
      </c>
      <c r="P50" s="17">
        <f t="shared" si="8"/>
        <v>188324.26279148701</v>
      </c>
      <c r="R50" s="17">
        <f t="shared" si="6"/>
        <v>152468.83288322622</v>
      </c>
    </row>
    <row r="51" spans="1:18">
      <c r="A51">
        <v>1866</v>
      </c>
      <c r="B51" s="17">
        <f t="shared" si="8"/>
        <v>45356.810054678674</v>
      </c>
      <c r="C51" s="17">
        <f t="shared" si="8"/>
        <v>70924.353864788369</v>
      </c>
      <c r="D51" s="17">
        <f t="shared" si="8"/>
        <v>21863.358045038258</v>
      </c>
      <c r="E51" s="17">
        <f t="shared" si="8"/>
        <v>5827.8644239720888</v>
      </c>
      <c r="F51" s="17">
        <f t="shared" si="8"/>
        <v>9787.8541339744806</v>
      </c>
      <c r="G51" s="17">
        <f t="shared" si="8"/>
        <v>153787.61580761423</v>
      </c>
      <c r="H51" s="17">
        <f t="shared" si="8"/>
        <v>3247.4550361726015</v>
      </c>
      <c r="I51" s="17">
        <f t="shared" si="8"/>
        <v>2700.2647387655734</v>
      </c>
      <c r="K51" s="17">
        <f t="shared" si="8"/>
        <v>13036.715429476932</v>
      </c>
      <c r="L51" s="17">
        <f t="shared" si="8"/>
        <v>13141.557654945047</v>
      </c>
      <c r="N51" s="17">
        <f t="shared" si="8"/>
        <v>3553.523302939233</v>
      </c>
      <c r="O51" s="17">
        <f t="shared" si="8"/>
        <v>36776.779444162428</v>
      </c>
      <c r="P51" s="17">
        <f t="shared" si="8"/>
        <v>190852.57479702227</v>
      </c>
      <c r="R51" s="17">
        <f t="shared" si="6"/>
        <v>153760.24052245187</v>
      </c>
    </row>
    <row r="52" spans="1:18">
      <c r="A52">
        <v>1867</v>
      </c>
      <c r="B52" s="17">
        <f t="shared" si="8"/>
        <v>45590.005705789321</v>
      </c>
      <c r="C52" s="17">
        <f t="shared" si="8"/>
        <v>71700.054466082758</v>
      </c>
      <c r="D52" s="17">
        <f t="shared" si="8"/>
        <v>21955.185806498295</v>
      </c>
      <c r="E52" s="17">
        <f t="shared" si="8"/>
        <v>5865.0057426893873</v>
      </c>
      <c r="F52" s="17">
        <f t="shared" si="8"/>
        <v>9954.3866037826083</v>
      </c>
      <c r="G52" s="17">
        <f t="shared" si="8"/>
        <v>155085.09973516819</v>
      </c>
      <c r="H52" s="17">
        <f t="shared" si="8"/>
        <v>3316.8115519440307</v>
      </c>
      <c r="I52" s="17">
        <f t="shared" si="8"/>
        <v>2825.6020693428532</v>
      </c>
      <c r="K52" s="17">
        <f t="shared" si="8"/>
        <v>13151.463978360396</v>
      </c>
      <c r="L52" s="17">
        <f t="shared" si="8"/>
        <v>13849.54478007201</v>
      </c>
      <c r="N52" s="17">
        <f t="shared" si="8"/>
        <v>3797.250107008661</v>
      </c>
      <c r="O52" s="17">
        <f t="shared" si="8"/>
        <v>38112.114543055708</v>
      </c>
      <c r="P52" s="17">
        <f t="shared" si="8"/>
        <v>193414.83018033896</v>
      </c>
      <c r="R52" s="17">
        <f t="shared" si="6"/>
        <v>155064.63832484238</v>
      </c>
    </row>
    <row r="53" spans="1:18">
      <c r="A53">
        <v>1868</v>
      </c>
      <c r="B53" s="17">
        <f t="shared" si="8"/>
        <v>45824.400299498258</v>
      </c>
      <c r="C53" s="17">
        <f t="shared" si="8"/>
        <v>72484.238915167938</v>
      </c>
      <c r="D53" s="17">
        <f t="shared" si="8"/>
        <v>22047.399251518811</v>
      </c>
      <c r="E53" s="17">
        <f t="shared" si="8"/>
        <v>5902.383765189702</v>
      </c>
      <c r="F53" s="17">
        <f t="shared" si="8"/>
        <v>10123.752489692039</v>
      </c>
      <c r="G53" s="17">
        <f t="shared" si="8"/>
        <v>156393.53034743023</v>
      </c>
      <c r="H53" s="17">
        <f t="shared" si="8"/>
        <v>3387.6493280335767</v>
      </c>
      <c r="I53" s="17">
        <f t="shared" si="8"/>
        <v>2956.7571429772156</v>
      </c>
      <c r="K53" s="17">
        <f t="shared" si="8"/>
        <v>13267.222538511049</v>
      </c>
      <c r="L53" s="17">
        <f t="shared" si="8"/>
        <v>14595.67394151663</v>
      </c>
      <c r="N53" s="17">
        <f t="shared" si="8"/>
        <v>4057.6934906409028</v>
      </c>
      <c r="O53" s="17">
        <f t="shared" si="8"/>
        <v>39495.934578729371</v>
      </c>
      <c r="P53" s="17">
        <f t="shared" si="8"/>
        <v>196011.48464187773</v>
      </c>
      <c r="R53" s="17">
        <f t="shared" si="6"/>
        <v>156382.17472106675</v>
      </c>
    </row>
    <row r="54" spans="1:18" ht="14">
      <c r="A54" s="35">
        <v>1869</v>
      </c>
      <c r="B54" s="32">
        <v>46060</v>
      </c>
      <c r="C54" s="32">
        <v>73277</v>
      </c>
      <c r="D54" s="32">
        <v>22140</v>
      </c>
      <c r="E54" s="32">
        <v>5940</v>
      </c>
      <c r="F54" s="32">
        <v>10296</v>
      </c>
      <c r="G54" s="32">
        <f>SUM(B54:F54)</f>
        <v>157713</v>
      </c>
      <c r="H54" s="32">
        <v>3460</v>
      </c>
      <c r="I54" s="32">
        <v>3094</v>
      </c>
      <c r="J54" s="32"/>
      <c r="K54" s="32">
        <v>13384</v>
      </c>
      <c r="L54" s="32">
        <v>15382</v>
      </c>
      <c r="M54" s="32">
        <v>1274</v>
      </c>
      <c r="N54" s="32">
        <v>4336</v>
      </c>
      <c r="O54" s="32">
        <f>SUM(H54:N54)</f>
        <v>40930</v>
      </c>
      <c r="P54" s="32">
        <f>G54+O54</f>
        <v>198643</v>
      </c>
      <c r="Q54" s="35" t="s">
        <v>95</v>
      </c>
      <c r="R54" s="17">
        <f t="shared" si="6"/>
        <v>157713</v>
      </c>
    </row>
    <row r="55" spans="1:18">
      <c r="A55">
        <v>1870</v>
      </c>
      <c r="B55" s="17">
        <f>POWER(B$65/B$54, ($A55-$A$54)/($A$65-$A$54))*B$54</f>
        <v>45871.366242907454</v>
      </c>
      <c r="C55" s="17">
        <f t="shared" ref="C55:P55" si="9">POWER(C$65/C$54, ($A55-$A$54)/($A$65-$A$54))*C$54</f>
        <v>73372.556326785649</v>
      </c>
      <c r="D55" s="17">
        <f t="shared" si="9"/>
        <v>22030.323408441342</v>
      </c>
      <c r="E55" s="17">
        <f t="shared" si="9"/>
        <v>5929.4523035889388</v>
      </c>
      <c r="F55" s="17">
        <f t="shared" si="9"/>
        <v>10329.275230190135</v>
      </c>
      <c r="G55" s="17">
        <f t="shared" si="9"/>
        <v>157539.77913217436</v>
      </c>
      <c r="H55" s="17">
        <f t="shared" si="9"/>
        <v>3493.8410001583184</v>
      </c>
      <c r="I55" s="17">
        <f t="shared" si="9"/>
        <v>3467.885957705324</v>
      </c>
      <c r="K55" s="17">
        <f t="shared" si="9"/>
        <v>13505.180515650556</v>
      </c>
      <c r="L55" s="17">
        <f t="shared" si="9"/>
        <v>16075.434900348781</v>
      </c>
      <c r="M55" s="17">
        <f t="shared" si="9"/>
        <v>1592.4969544412779</v>
      </c>
      <c r="N55" s="17">
        <f t="shared" si="9"/>
        <v>5009.2233437748555</v>
      </c>
      <c r="O55" s="17">
        <f t="shared" si="9"/>
        <v>43991.985630845724</v>
      </c>
      <c r="P55" s="17">
        <f t="shared" si="9"/>
        <v>202566.53415435585</v>
      </c>
      <c r="R55" s="17">
        <f t="shared" si="6"/>
        <v>157532.97351191353</v>
      </c>
    </row>
    <row r="56" spans="1:18">
      <c r="A56">
        <v>1871</v>
      </c>
      <c r="B56" s="17">
        <f t="shared" ref="B56:P64" si="10">POWER(B$65/B$54, ($A56-$A$54)/($A$65-$A$54))*B$54</f>
        <v>45683.505015001072</v>
      </c>
      <c r="C56" s="17">
        <f t="shared" si="10"/>
        <v>73468.237263088449</v>
      </c>
      <c r="D56" s="17">
        <f t="shared" si="10"/>
        <v>21921.190130104718</v>
      </c>
      <c r="E56" s="17">
        <f t="shared" si="10"/>
        <v>5918.9233367906018</v>
      </c>
      <c r="F56" s="17">
        <f t="shared" si="10"/>
        <v>10362.658001264519</v>
      </c>
      <c r="G56" s="17">
        <f t="shared" si="10"/>
        <v>157366.74851796796</v>
      </c>
      <c r="H56" s="17">
        <f t="shared" si="10"/>
        <v>3528.0129868171321</v>
      </c>
      <c r="I56" s="17">
        <f t="shared" si="10"/>
        <v>3886.9531401582981</v>
      </c>
      <c r="K56" s="17">
        <f t="shared" si="10"/>
        <v>13627.45821580301</v>
      </c>
      <c r="L56" s="17">
        <f t="shared" si="10"/>
        <v>16800.130492481581</v>
      </c>
      <c r="M56" s="17">
        <f t="shared" si="10"/>
        <v>1990.6173861104755</v>
      </c>
      <c r="N56" s="17">
        <f t="shared" si="10"/>
        <v>5786.9738256040018</v>
      </c>
      <c r="O56" s="17">
        <f t="shared" si="10"/>
        <v>47283.039329209314</v>
      </c>
      <c r="P56" s="17">
        <f t="shared" si="10"/>
        <v>206567.56472318585</v>
      </c>
      <c r="R56" s="17">
        <f t="shared" si="6"/>
        <v>157354.51374624937</v>
      </c>
    </row>
    <row r="57" spans="1:18">
      <c r="A57">
        <v>1872</v>
      </c>
      <c r="B57" s="17">
        <f t="shared" si="10"/>
        <v>45496.413152470981</v>
      </c>
      <c r="C57" s="17">
        <f t="shared" si="10"/>
        <v>73564.042971404531</v>
      </c>
      <c r="D57" s="17">
        <f t="shared" si="10"/>
        <v>21812.597473538357</v>
      </c>
      <c r="E57" s="17">
        <f t="shared" si="10"/>
        <v>5908.4130663466949</v>
      </c>
      <c r="F57" s="17">
        <f t="shared" si="10"/>
        <v>10396.148660780227</v>
      </c>
      <c r="G57" s="17">
        <f t="shared" si="10"/>
        <v>157193.9079484196</v>
      </c>
      <c r="H57" s="17">
        <f t="shared" si="10"/>
        <v>3562.5191972348853</v>
      </c>
      <c r="I57" s="17">
        <f t="shared" si="10"/>
        <v>4356.6613487438844</v>
      </c>
      <c r="K57" s="17">
        <f t="shared" si="10"/>
        <v>13750.843034511725</v>
      </c>
      <c r="L57" s="17">
        <f t="shared" si="10"/>
        <v>17557.49603752777</v>
      </c>
      <c r="M57" s="17">
        <f t="shared" si="10"/>
        <v>2488.2669739707926</v>
      </c>
      <c r="N57" s="17">
        <f t="shared" si="10"/>
        <v>6685.4807142596046</v>
      </c>
      <c r="O57" s="17">
        <f t="shared" si="10"/>
        <v>50820.297746232332</v>
      </c>
      <c r="P57" s="17">
        <f t="shared" si="10"/>
        <v>210647.62239133185</v>
      </c>
      <c r="R57" s="17">
        <f t="shared" si="6"/>
        <v>157177.61532454079</v>
      </c>
    </row>
    <row r="58" spans="1:18">
      <c r="A58">
        <v>1873</v>
      </c>
      <c r="B58" s="17">
        <f t="shared" si="10"/>
        <v>45310.087504464354</v>
      </c>
      <c r="C58" s="17">
        <f t="shared" si="10"/>
        <v>73659.973614441886</v>
      </c>
      <c r="D58" s="17">
        <f t="shared" si="10"/>
        <v>21704.542760623332</v>
      </c>
      <c r="E58" s="17">
        <f t="shared" si="10"/>
        <v>5897.9214590579786</v>
      </c>
      <c r="F58" s="17">
        <f t="shared" si="10"/>
        <v>10429.747557417593</v>
      </c>
      <c r="G58" s="17">
        <f t="shared" si="10"/>
        <v>157021.25721479757</v>
      </c>
      <c r="H58" s="17">
        <f t="shared" si="10"/>
        <v>3597.3629003324681</v>
      </c>
      <c r="I58" s="17">
        <f t="shared" si="10"/>
        <v>4883.130159594848</v>
      </c>
      <c r="K58" s="17">
        <f t="shared" si="10"/>
        <v>13875.344995775326</v>
      </c>
      <c r="L58" s="17">
        <f t="shared" si="10"/>
        <v>18349.00432742227</v>
      </c>
      <c r="M58" s="17">
        <f t="shared" si="10"/>
        <v>3110.3277691407393</v>
      </c>
      <c r="N58" s="17">
        <f t="shared" si="10"/>
        <v>7723.4930946092727</v>
      </c>
      <c r="O58" s="17">
        <f t="shared" si="10"/>
        <v>54622.179531091002</v>
      </c>
      <c r="P58" s="17">
        <f t="shared" si="10"/>
        <v>214808.26807724196</v>
      </c>
      <c r="R58" s="17">
        <f t="shared" si="6"/>
        <v>157002.27289600516</v>
      </c>
    </row>
    <row r="59" spans="1:18">
      <c r="A59">
        <v>1874</v>
      </c>
      <c r="B59" s="17">
        <f t="shared" si="10"/>
        <v>45124.524933032328</v>
      </c>
      <c r="C59" s="17">
        <f t="shared" si="10"/>
        <v>73756.029355120729</v>
      </c>
      <c r="D59" s="17">
        <f t="shared" si="10"/>
        <v>21597.023326507508</v>
      </c>
      <c r="E59" s="17">
        <f t="shared" si="10"/>
        <v>5887.4484817841703</v>
      </c>
      <c r="F59" s="17">
        <f t="shared" si="10"/>
        <v>10463.455040983841</v>
      </c>
      <c r="G59" s="17">
        <f t="shared" si="10"/>
        <v>156848.79610859949</v>
      </c>
      <c r="H59" s="17">
        <f t="shared" si="10"/>
        <v>3632.5473970028961</v>
      </c>
      <c r="I59" s="17">
        <f t="shared" si="10"/>
        <v>5473.2186522644897</v>
      </c>
      <c r="K59" s="17">
        <f t="shared" si="10"/>
        <v>14000.974214351045</v>
      </c>
      <c r="L59" s="17">
        <f t="shared" si="10"/>
        <v>19176.194548933479</v>
      </c>
      <c r="M59" s="17">
        <f t="shared" si="10"/>
        <v>3887.9022760367043</v>
      </c>
      <c r="N59" s="17">
        <f t="shared" si="10"/>
        <v>8922.6711035518165</v>
      </c>
      <c r="O59" s="17">
        <f t="shared" si="10"/>
        <v>58708.481237655287</v>
      </c>
      <c r="P59" s="17">
        <f t="shared" si="10"/>
        <v>219051.09353013523</v>
      </c>
      <c r="R59" s="17">
        <f t="shared" si="6"/>
        <v>156828.48113742855</v>
      </c>
    </row>
    <row r="60" spans="1:18">
      <c r="A60">
        <v>1875</v>
      </c>
      <c r="B60" s="17">
        <f t="shared" si="10"/>
        <v>44939.722313077174</v>
      </c>
      <c r="C60" s="17">
        <f t="shared" si="10"/>
        <v>73852.210356573705</v>
      </c>
      <c r="D60" s="17">
        <f t="shared" si="10"/>
        <v>21490.036519539837</v>
      </c>
      <c r="E60" s="17">
        <f t="shared" si="10"/>
        <v>5876.99410144383</v>
      </c>
      <c r="F60" s="17">
        <f t="shared" si="10"/>
        <v>10497.271462416715</v>
      </c>
      <c r="G60" s="17">
        <f t="shared" si="10"/>
        <v>156676.52442155188</v>
      </c>
      <c r="H60" s="17">
        <f t="shared" si="10"/>
        <v>3668.0760204240155</v>
      </c>
      <c r="I60" s="17">
        <f t="shared" si="10"/>
        <v>6134.6147729925287</v>
      </c>
      <c r="K60" s="17">
        <f t="shared" si="10"/>
        <v>14127.740896576479</v>
      </c>
      <c r="L60" s="17">
        <f t="shared" si="10"/>
        <v>20040.675276804268</v>
      </c>
      <c r="M60" s="17">
        <f t="shared" si="10"/>
        <v>4859.8685508271301</v>
      </c>
      <c r="N60" s="17">
        <f t="shared" si="10"/>
        <v>10308.037910686602</v>
      </c>
      <c r="O60" s="17">
        <f t="shared" si="10"/>
        <v>63100.480405954251</v>
      </c>
      <c r="P60" s="17">
        <f t="shared" si="10"/>
        <v>223377.72193896151</v>
      </c>
      <c r="R60" s="17">
        <f t="shared" si="6"/>
        <v>156656.23475305125</v>
      </c>
    </row>
    <row r="61" spans="1:18">
      <c r="A61">
        <v>1876</v>
      </c>
      <c r="B61" s="17">
        <f t="shared" si="10"/>
        <v>44755.67653229968</v>
      </c>
      <c r="C61" s="17">
        <f t="shared" si="10"/>
        <v>73948.51678214618</v>
      </c>
      <c r="D61" s="17">
        <f t="shared" si="10"/>
        <v>21383.579701204955</v>
      </c>
      <c r="E61" s="17">
        <f t="shared" si="10"/>
        <v>5866.5582850142637</v>
      </c>
      <c r="F61" s="17">
        <f t="shared" si="10"/>
        <v>10531.197173788149</v>
      </c>
      <c r="G61" s="17">
        <f t="shared" si="10"/>
        <v>156504.4419456101</v>
      </c>
      <c r="H61" s="17">
        <f t="shared" si="10"/>
        <v>3703.9521363742733</v>
      </c>
      <c r="I61" s="17">
        <f t="shared" si="10"/>
        <v>6875.9354968301332</v>
      </c>
      <c r="K61" s="17">
        <f t="shared" si="10"/>
        <v>14255.655341198761</v>
      </c>
      <c r="L61" s="17">
        <f t="shared" si="10"/>
        <v>20944.127601826574</v>
      </c>
      <c r="M61" s="17">
        <f t="shared" si="10"/>
        <v>6074.8240707826944</v>
      </c>
      <c r="N61" s="17">
        <f t="shared" si="10"/>
        <v>11908.501875167787</v>
      </c>
      <c r="O61" s="17">
        <f t="shared" si="10"/>
        <v>67821.046355196711</v>
      </c>
      <c r="P61" s="17">
        <f t="shared" si="10"/>
        <v>227789.80855338901</v>
      </c>
      <c r="R61" s="17">
        <f t="shared" si="6"/>
        <v>156485.52847445323</v>
      </c>
    </row>
    <row r="62" spans="1:18">
      <c r="A62">
        <v>1877</v>
      </c>
      <c r="B62" s="17">
        <f t="shared" si="10"/>
        <v>44572.384491146695</v>
      </c>
      <c r="C62" s="17">
        <f t="shared" si="10"/>
        <v>74044.948795396558</v>
      </c>
      <c r="D62" s="17">
        <f t="shared" si="10"/>
        <v>21277.650246058114</v>
      </c>
      <c r="E62" s="17">
        <f t="shared" si="10"/>
        <v>5856.1409995314143</v>
      </c>
      <c r="F62" s="17">
        <f t="shared" si="10"/>
        <v>10565.232528307912</v>
      </c>
      <c r="G62" s="17">
        <f t="shared" si="10"/>
        <v>156332.54847295798</v>
      </c>
      <c r="H62" s="17">
        <f t="shared" si="10"/>
        <v>3740.1791435515693</v>
      </c>
      <c r="I62" s="17">
        <f t="shared" si="10"/>
        <v>7706.8390935826756</v>
      </c>
      <c r="K62" s="17">
        <f t="shared" si="10"/>
        <v>14384.727940211247</v>
      </c>
      <c r="L62" s="17">
        <f t="shared" si="10"/>
        <v>21888.308399932463</v>
      </c>
      <c r="M62" s="17">
        <f t="shared" si="10"/>
        <v>7593.5155663171172</v>
      </c>
      <c r="N62" s="17">
        <f t="shared" si="10"/>
        <v>13757.459774556532</v>
      </c>
      <c r="O62" s="17">
        <f t="shared" si="10"/>
        <v>72894.759265251327</v>
      </c>
      <c r="P62" s="17">
        <f t="shared" si="10"/>
        <v>232289.04131705745</v>
      </c>
      <c r="R62" s="17">
        <f t="shared" si="6"/>
        <v>156316.3570604407</v>
      </c>
    </row>
    <row r="63" spans="1:18">
      <c r="A63">
        <v>1878</v>
      </c>
      <c r="B63" s="17">
        <f t="shared" si="10"/>
        <v>44389.843102758969</v>
      </c>
      <c r="C63" s="17">
        <f t="shared" si="10"/>
        <v>74141.506560096532</v>
      </c>
      <c r="D63" s="17">
        <f t="shared" si="10"/>
        <v>21172.245541660421</v>
      </c>
      <c r="E63" s="17">
        <f t="shared" si="10"/>
        <v>5845.7422120897609</v>
      </c>
      <c r="F63" s="17">
        <f t="shared" si="10"/>
        <v>10599.377880327314</v>
      </c>
      <c r="G63" s="17">
        <f t="shared" si="10"/>
        <v>156160.84379600757</v>
      </c>
      <c r="H63" s="17">
        <f t="shared" si="10"/>
        <v>3776.7604738952305</v>
      </c>
      <c r="I63" s="17">
        <f t="shared" si="10"/>
        <v>8638.1509602229453</v>
      </c>
      <c r="K63" s="17">
        <f t="shared" si="10"/>
        <v>14514.969179697782</v>
      </c>
      <c r="L63" s="17">
        <f t="shared" si="10"/>
        <v>22875.053748658935</v>
      </c>
      <c r="M63" s="17">
        <f t="shared" si="10"/>
        <v>9491.8763052295526</v>
      </c>
      <c r="N63" s="17">
        <f t="shared" si="10"/>
        <v>15893.493693208526</v>
      </c>
      <c r="O63" s="17">
        <f t="shared" si="10"/>
        <v>78348.038166647806</v>
      </c>
      <c r="P63" s="17">
        <f t="shared" si="10"/>
        <v>236877.14151333948</v>
      </c>
      <c r="R63" s="17">
        <f t="shared" si="6"/>
        <v>156148.71529693299</v>
      </c>
    </row>
    <row r="64" spans="1:18">
      <c r="A64">
        <v>1879</v>
      </c>
      <c r="B64" s="17">
        <f t="shared" si="10"/>
        <v>44208.049292919146</v>
      </c>
      <c r="C64" s="17">
        <f t="shared" si="10"/>
        <v>74238.190240231314</v>
      </c>
      <c r="D64" s="17">
        <f t="shared" si="10"/>
        <v>21067.362988514426</v>
      </c>
      <c r="E64" s="17">
        <f t="shared" si="10"/>
        <v>5835.361889842211</v>
      </c>
      <c r="F64" s="17">
        <f t="shared" si="10"/>
        <v>10633.633585342868</v>
      </c>
      <c r="G64" s="17">
        <f t="shared" si="10"/>
        <v>155989.32770739894</v>
      </c>
      <c r="H64" s="17">
        <f t="shared" si="10"/>
        <v>3813.6995929111317</v>
      </c>
      <c r="I64" s="17">
        <f t="shared" si="10"/>
        <v>9682.0046591777354</v>
      </c>
      <c r="K64" s="17">
        <f t="shared" si="10"/>
        <v>14646.389640684612</v>
      </c>
      <c r="L64" s="17">
        <f t="shared" si="10"/>
        <v>23906.282497630091</v>
      </c>
      <c r="M64" s="17">
        <f t="shared" si="10"/>
        <v>11864.822690746767</v>
      </c>
      <c r="N64" s="17">
        <f t="shared" si="10"/>
        <v>18361.176112121444</v>
      </c>
      <c r="O64" s="17">
        <f t="shared" si="10"/>
        <v>84209.278505549039</v>
      </c>
      <c r="P64" s="17">
        <f t="shared" si="10"/>
        <v>241555.86442385617</v>
      </c>
      <c r="R64" s="17">
        <f t="shared" si="6"/>
        <v>155982.59799684995</v>
      </c>
    </row>
    <row r="65" spans="1:18" ht="14">
      <c r="A65" s="35">
        <v>1880</v>
      </c>
      <c r="B65" s="32">
        <v>44027</v>
      </c>
      <c r="C65" s="32">
        <v>74335</v>
      </c>
      <c r="D65" s="32">
        <v>20963</v>
      </c>
      <c r="E65" s="32">
        <v>5825</v>
      </c>
      <c r="F65" s="32">
        <v>10668</v>
      </c>
      <c r="G65" s="32">
        <f>SUM(B65:F65)</f>
        <v>155818</v>
      </c>
      <c r="H65" s="32">
        <v>3851</v>
      </c>
      <c r="I65" s="32">
        <v>10852</v>
      </c>
      <c r="J65" s="32"/>
      <c r="K65" s="32">
        <v>14779</v>
      </c>
      <c r="L65" s="32">
        <v>24984</v>
      </c>
      <c r="M65" s="32">
        <v>14831</v>
      </c>
      <c r="N65" s="32">
        <v>21212</v>
      </c>
      <c r="O65" s="32">
        <f>SUM(H65:N65)</f>
        <v>90509</v>
      </c>
      <c r="P65" s="32">
        <f>G65+O65</f>
        <v>246327</v>
      </c>
      <c r="Q65" s="35" t="s">
        <v>95</v>
      </c>
      <c r="R65" s="17">
        <f t="shared" si="6"/>
        <v>155818</v>
      </c>
    </row>
    <row r="66" spans="1:18">
      <c r="A66">
        <v>1881</v>
      </c>
      <c r="B66" s="17">
        <f>POWER(B$75/B$65, ($A66-$A$65)/($A$75-$A$65))*B$65</f>
        <v>43854.489820012524</v>
      </c>
      <c r="C66" s="17">
        <f t="shared" ref="C66:P66" si="11">POWER(C$75/C$65, ($A66-$A$65)/($A$75-$A$65))*C$65</f>
        <v>74473.729106522966</v>
      </c>
      <c r="D66" s="17">
        <f t="shared" si="11"/>
        <v>20910.819372084905</v>
      </c>
      <c r="E66" s="17">
        <f t="shared" si="11"/>
        <v>5822.9969031348792</v>
      </c>
      <c r="F66" s="17">
        <f t="shared" si="11"/>
        <v>10751.683369762241</v>
      </c>
      <c r="G66" s="17">
        <f t="shared" si="11"/>
        <v>155821.49964627219</v>
      </c>
      <c r="H66" s="17">
        <f t="shared" si="11"/>
        <v>3915.4268070040389</v>
      </c>
      <c r="I66" s="17">
        <f t="shared" si="11"/>
        <v>11235.057585704797</v>
      </c>
      <c r="K66" s="17">
        <f t="shared" si="11"/>
        <v>15027.52487251688</v>
      </c>
      <c r="L66" s="17">
        <f t="shared" si="11"/>
        <v>25661.306960422058</v>
      </c>
      <c r="M66" s="17">
        <f t="shared" si="11"/>
        <v>16138.913985182955</v>
      </c>
      <c r="N66" s="17">
        <f>POWER(N$75/N$65, ($A66-$A$65)/($A$75-$A$65))*N$65</f>
        <v>22669.978575757716</v>
      </c>
      <c r="O66" s="17">
        <f t="shared" si="11"/>
        <v>94927.053587263988</v>
      </c>
      <c r="P66" s="17">
        <f t="shared" si="11"/>
        <v>251366.58754427169</v>
      </c>
      <c r="R66" s="17">
        <f t="shared" si="6"/>
        <v>155813.7185715175</v>
      </c>
    </row>
    <row r="67" spans="1:18">
      <c r="A67">
        <v>1882</v>
      </c>
      <c r="B67" s="17">
        <f t="shared" ref="B67:P74" si="12">POWER(B$75/B$65, ($A67-$A$65)/($A$75-$A$65))*B$65</f>
        <v>43682.655583473374</v>
      </c>
      <c r="C67" s="17">
        <f t="shared" si="12"/>
        <v>74612.717118877583</v>
      </c>
      <c r="D67" s="17">
        <f t="shared" si="12"/>
        <v>20858.768631014707</v>
      </c>
      <c r="E67" s="17">
        <f t="shared" si="12"/>
        <v>5820.9944950932868</v>
      </c>
      <c r="F67" s="17">
        <f t="shared" si="12"/>
        <v>10836.02317994206</v>
      </c>
      <c r="G67" s="17">
        <f t="shared" si="12"/>
        <v>155824.99937114585</v>
      </c>
      <c r="H67" s="17">
        <f t="shared" si="12"/>
        <v>3980.9314674125808</v>
      </c>
      <c r="I67" s="17">
        <f t="shared" si="12"/>
        <v>11631.636468310258</v>
      </c>
      <c r="K67" s="17">
        <f t="shared" si="12"/>
        <v>15280.228959612523</v>
      </c>
      <c r="L67" s="17">
        <f t="shared" si="12"/>
        <v>26356.975460975245</v>
      </c>
      <c r="M67" s="17">
        <f t="shared" si="12"/>
        <v>17562.170091102016</v>
      </c>
      <c r="N67" s="17">
        <f t="shared" si="12"/>
        <v>24228.169367589748</v>
      </c>
      <c r="O67" s="17">
        <f t="shared" si="12"/>
        <v>99560.767467978745</v>
      </c>
      <c r="P67" s="17">
        <f t="shared" si="12"/>
        <v>256509.27967154238</v>
      </c>
      <c r="R67" s="17">
        <f t="shared" si="6"/>
        <v>155811.15900840104</v>
      </c>
    </row>
    <row r="68" spans="1:18">
      <c r="A68">
        <v>1883</v>
      </c>
      <c r="B68" s="17">
        <f t="shared" si="12"/>
        <v>43511.494641845828</v>
      </c>
      <c r="C68" s="17">
        <f t="shared" si="12"/>
        <v>74751.9645202518</v>
      </c>
      <c r="D68" s="17">
        <f t="shared" si="12"/>
        <v>20806.847453477996</v>
      </c>
      <c r="E68" s="17">
        <f t="shared" si="12"/>
        <v>5818.9927756383504</v>
      </c>
      <c r="F68" s="17">
        <f t="shared" si="12"/>
        <v>10921.024579878253</v>
      </c>
      <c r="G68" s="17">
        <f t="shared" si="12"/>
        <v>155828.49917462276</v>
      </c>
      <c r="H68" s="17">
        <f t="shared" si="12"/>
        <v>4047.5320135946886</v>
      </c>
      <c r="I68" s="17">
        <f t="shared" si="12"/>
        <v>12042.21392715165</v>
      </c>
      <c r="K68" s="17">
        <f t="shared" si="12"/>
        <v>15537.182539301026</v>
      </c>
      <c r="L68" s="17">
        <f t="shared" si="12"/>
        <v>27071.503276192667</v>
      </c>
      <c r="M68" s="17">
        <f t="shared" si="12"/>
        <v>19110.94009125805</v>
      </c>
      <c r="N68" s="17">
        <f t="shared" si="12"/>
        <v>25893.460328733214</v>
      </c>
      <c r="O68" s="17">
        <f t="shared" si="12"/>
        <v>104420.66875804558</v>
      </c>
      <c r="P68" s="17">
        <f t="shared" si="12"/>
        <v>261757.18579154869</v>
      </c>
      <c r="R68" s="17">
        <f>SUM(B68:F68, H68)</f>
        <v>159857.85598468693</v>
      </c>
    </row>
    <row r="69" spans="1:18">
      <c r="A69">
        <v>1884</v>
      </c>
      <c r="B69" s="17">
        <f t="shared" si="12"/>
        <v>43341.004356970894</v>
      </c>
      <c r="C69" s="17">
        <f t="shared" si="12"/>
        <v>74891.471794735306</v>
      </c>
      <c r="D69" s="17">
        <f t="shared" si="12"/>
        <v>20755.055516968143</v>
      </c>
      <c r="E69" s="17">
        <f t="shared" si="12"/>
        <v>5816.9917445332794</v>
      </c>
      <c r="F69" s="17">
        <f t="shared" si="12"/>
        <v>11006.692759302743</v>
      </c>
      <c r="G69" s="17">
        <f t="shared" si="12"/>
        <v>155831.99905670469</v>
      </c>
      <c r="H69" s="17">
        <f t="shared" si="12"/>
        <v>4115.2467795989824</v>
      </c>
      <c r="I69" s="17">
        <f t="shared" si="12"/>
        <v>12467.284088732502</v>
      </c>
      <c r="K69" s="17">
        <f t="shared" si="12"/>
        <v>15798.457071397332</v>
      </c>
      <c r="L69" s="17">
        <f t="shared" si="12"/>
        <v>27805.401675090117</v>
      </c>
      <c r="M69" s="17">
        <f t="shared" si="12"/>
        <v>20796.292785975202</v>
      </c>
      <c r="N69" s="17">
        <f t="shared" si="12"/>
        <v>27673.212846719507</v>
      </c>
      <c r="O69" s="17">
        <f t="shared" si="12"/>
        <v>109517.79843786733</v>
      </c>
      <c r="P69" s="17">
        <f t="shared" si="12"/>
        <v>267112.45847029978</v>
      </c>
      <c r="R69" s="17">
        <f>SUM(B69:F69, H69, I69)</f>
        <v>172393.74704084184</v>
      </c>
    </row>
    <row r="70" spans="1:18">
      <c r="A70">
        <v>1885</v>
      </c>
      <c r="B70" s="17">
        <f t="shared" si="12"/>
        <v>43171.182101026607</v>
      </c>
      <c r="C70" s="17">
        <f t="shared" si="12"/>
        <v>75031.239427321212</v>
      </c>
      <c r="D70" s="17">
        <f t="shared" si="12"/>
        <v>20703.392499781286</v>
      </c>
      <c r="E70" s="17">
        <f t="shared" si="12"/>
        <v>5814.9914015413642</v>
      </c>
      <c r="F70" s="17">
        <f t="shared" si="12"/>
        <v>11093.032948657459</v>
      </c>
      <c r="G70" s="17">
        <f t="shared" si="12"/>
        <v>155835.49901739333</v>
      </c>
      <c r="H70" s="17">
        <f t="shared" si="12"/>
        <v>4184.0944062007011</v>
      </c>
      <c r="I70" s="17">
        <f t="shared" si="12"/>
        <v>12907.358521401658</v>
      </c>
      <c r="K70" s="17">
        <f t="shared" si="12"/>
        <v>16064.125217390458</v>
      </c>
      <c r="L70" s="17">
        <f t="shared" si="12"/>
        <v>28559.195786996523</v>
      </c>
      <c r="M70" s="17">
        <f t="shared" si="12"/>
        <v>22630.273109266713</v>
      </c>
      <c r="N70" s="17">
        <f t="shared" si="12"/>
        <v>29575.294284250154</v>
      </c>
      <c r="O70" s="17">
        <f t="shared" si="12"/>
        <v>114863.73643583078</v>
      </c>
      <c r="P70" s="17">
        <f t="shared" si="12"/>
        <v>272577.29431300767</v>
      </c>
      <c r="R70" s="17">
        <f t="shared" ref="R70:R85" si="13">SUM(B70:F70, H70, I70)</f>
        <v>172905.29130593027</v>
      </c>
    </row>
    <row r="71" spans="1:18">
      <c r="A71">
        <v>1886</v>
      </c>
      <c r="B71" s="17">
        <f t="shared" si="12"/>
        <v>43002.02525648757</v>
      </c>
      <c r="C71" s="17">
        <f t="shared" si="12"/>
        <v>75171.267903907778</v>
      </c>
      <c r="D71" s="17">
        <f t="shared" si="12"/>
        <v>20651.85808101435</v>
      </c>
      <c r="E71" s="17">
        <f t="shared" si="12"/>
        <v>5812.991746425977</v>
      </c>
      <c r="F71" s="17">
        <f t="shared" si="12"/>
        <v>11180.050419413665</v>
      </c>
      <c r="G71" s="17">
        <f t="shared" si="12"/>
        <v>155838.99905669052</v>
      </c>
      <c r="H71" s="17">
        <f t="shared" si="12"/>
        <v>4254.0938460332054</v>
      </c>
      <c r="I71" s="17">
        <f t="shared" si="12"/>
        <v>13362.966851021485</v>
      </c>
      <c r="K71" s="17">
        <f t="shared" si="12"/>
        <v>16334.260860650971</v>
      </c>
      <c r="L71" s="17">
        <f t="shared" si="12"/>
        <v>29333.424977301882</v>
      </c>
      <c r="M71" s="17">
        <f t="shared" si="12"/>
        <v>24625.988211965094</v>
      </c>
      <c r="N71" s="17">
        <f t="shared" si="12"/>
        <v>31608.112756726412</v>
      </c>
      <c r="O71" s="17">
        <f t="shared" si="12"/>
        <v>120470.62793619942</v>
      </c>
      <c r="P71" s="17">
        <f t="shared" si="12"/>
        <v>278153.9348650832</v>
      </c>
      <c r="R71" s="17">
        <f t="shared" si="13"/>
        <v>173435.25410430404</v>
      </c>
    </row>
    <row r="72" spans="1:18">
      <c r="A72">
        <v>1887</v>
      </c>
      <c r="B72" s="17">
        <f t="shared" si="12"/>
        <v>42833.531216084579</v>
      </c>
      <c r="C72" s="17">
        <f t="shared" si="12"/>
        <v>75311.557711300091</v>
      </c>
      <c r="D72" s="17">
        <f t="shared" si="12"/>
        <v>20600.451940563042</v>
      </c>
      <c r="E72" s="17">
        <f t="shared" si="12"/>
        <v>5810.9927789505709</v>
      </c>
      <c r="F72" s="17">
        <f t="shared" si="12"/>
        <v>11267.750484393819</v>
      </c>
      <c r="G72" s="17">
        <f t="shared" si="12"/>
        <v>155842.49917459805</v>
      </c>
      <c r="H72" s="17">
        <f t="shared" si="12"/>
        <v>4325.2643688053304</v>
      </c>
      <c r="I72" s="17">
        <f t="shared" si="12"/>
        <v>13834.657398368106</v>
      </c>
      <c r="K72" s="17">
        <f t="shared" si="12"/>
        <v>16608.939126978243</v>
      </c>
      <c r="L72" s="17">
        <f t="shared" si="12"/>
        <v>30128.643233391573</v>
      </c>
      <c r="M72" s="17">
        <f t="shared" si="12"/>
        <v>26797.701136338346</v>
      </c>
      <c r="N72" s="17">
        <f t="shared" si="12"/>
        <v>33780.654300166025</v>
      </c>
      <c r="O72" s="17">
        <f t="shared" si="12"/>
        <v>126351.21097118458</v>
      </c>
      <c r="P72" s="17">
        <f t="shared" si="12"/>
        <v>283844.66753156408</v>
      </c>
      <c r="R72" s="17">
        <f t="shared" si="13"/>
        <v>173984.20589846556</v>
      </c>
    </row>
    <row r="73" spans="1:18">
      <c r="A73">
        <v>1888</v>
      </c>
      <c r="B73" s="17">
        <f t="shared" si="12"/>
        <v>42665.697382764432</v>
      </c>
      <c r="C73" s="17">
        <f t="shared" si="12"/>
        <v>75452.109337211718</v>
      </c>
      <c r="D73" s="17">
        <f t="shared" si="12"/>
        <v>20549.173759119865</v>
      </c>
      <c r="E73" s="17">
        <f t="shared" si="12"/>
        <v>5808.994498878682</v>
      </c>
      <c r="F73" s="17">
        <f t="shared" si="12"/>
        <v>11356.138498095936</v>
      </c>
      <c r="G73" s="17">
        <f t="shared" si="12"/>
        <v>155845.99937111762</v>
      </c>
      <c r="H73" s="17">
        <f t="shared" si="12"/>
        <v>4397.6255666060242</v>
      </c>
      <c r="I73" s="17">
        <f t="shared" si="12"/>
        <v>14322.99783903083</v>
      </c>
      <c r="K73" s="17">
        <f t="shared" si="12"/>
        <v>16888.236405493222</v>
      </c>
      <c r="L73" s="17">
        <f t="shared" si="12"/>
        <v>30945.419561043233</v>
      </c>
      <c r="M73" s="17">
        <f t="shared" si="12"/>
        <v>29160.932751669083</v>
      </c>
      <c r="N73" s="17">
        <f t="shared" si="12"/>
        <v>36102.522593807349</v>
      </c>
      <c r="O73" s="17">
        <f t="shared" si="12"/>
        <v>132518.84535987955</v>
      </c>
      <c r="P73" s="17">
        <f t="shared" si="12"/>
        <v>289651.82651535398</v>
      </c>
      <c r="R73" s="17">
        <f t="shared" si="13"/>
        <v>174552.73688170753</v>
      </c>
    </row>
    <row r="74" spans="1:18">
      <c r="A74">
        <v>1889</v>
      </c>
      <c r="B74" s="17">
        <f t="shared" si="12"/>
        <v>42498.521169649939</v>
      </c>
      <c r="C74" s="17">
        <f t="shared" si="12"/>
        <v>75592.923270266459</v>
      </c>
      <c r="D74" s="17">
        <f t="shared" si="12"/>
        <v>20498.023218172133</v>
      </c>
      <c r="E74" s="17">
        <f t="shared" si="12"/>
        <v>5806.996905973926</v>
      </c>
      <c r="F74" s="17">
        <f t="shared" si="12"/>
        <v>11445.219857020511</v>
      </c>
      <c r="G74" s="17">
        <f t="shared" si="12"/>
        <v>155849.499646251</v>
      </c>
      <c r="H74" s="17">
        <f t="shared" si="12"/>
        <v>4471.1973592977283</v>
      </c>
      <c r="I74" s="17">
        <f t="shared" si="12"/>
        <v>14828.575886604936</v>
      </c>
      <c r="K74" s="17">
        <f t="shared" si="12"/>
        <v>17172.230369882564</v>
      </c>
      <c r="L74" s="17">
        <f t="shared" si="12"/>
        <v>31784.338391569789</v>
      </c>
      <c r="M74" s="17">
        <f t="shared" si="12"/>
        <v>31732.572679313053</v>
      </c>
      <c r="N74" s="17">
        <f t="shared" si="12"/>
        <v>38583.981412993657</v>
      </c>
      <c r="O74" s="17">
        <f t="shared" si="12"/>
        <v>138987.54305980215</v>
      </c>
      <c r="P74" s="17">
        <f t="shared" si="12"/>
        <v>295577.79377465695</v>
      </c>
      <c r="R74" s="17">
        <f t="shared" si="13"/>
        <v>175141.45766698563</v>
      </c>
    </row>
    <row r="75" spans="1:18" ht="14">
      <c r="A75" s="35">
        <v>1890</v>
      </c>
      <c r="B75" s="32">
        <v>42332</v>
      </c>
      <c r="C75" s="32">
        <v>75734</v>
      </c>
      <c r="D75" s="32">
        <v>20447</v>
      </c>
      <c r="E75" s="32">
        <v>5805</v>
      </c>
      <c r="F75" s="32">
        <v>11535</v>
      </c>
      <c r="G75" s="32">
        <f>SUM(B75:F75)</f>
        <v>155853</v>
      </c>
      <c r="H75" s="32">
        <v>4546</v>
      </c>
      <c r="I75" s="32">
        <v>15352</v>
      </c>
      <c r="J75" s="32"/>
      <c r="K75" s="32">
        <v>17461</v>
      </c>
      <c r="L75" s="32">
        <v>32646</v>
      </c>
      <c r="M75" s="32">
        <v>34531</v>
      </c>
      <c r="N75" s="32">
        <v>41236</v>
      </c>
      <c r="O75" s="32">
        <f>SUM(H75:N75)</f>
        <v>145772</v>
      </c>
      <c r="P75" s="32">
        <f>G75+O75</f>
        <v>301625</v>
      </c>
      <c r="Q75" s="35" t="s">
        <v>95</v>
      </c>
      <c r="R75" s="17">
        <f t="shared" si="13"/>
        <v>175751</v>
      </c>
    </row>
    <row r="76" spans="1:18">
      <c r="A76">
        <v>1891</v>
      </c>
      <c r="B76" s="17">
        <f>POWER(B$85/B$75, ($A76-$A$75)/($A$85-$A$75))*B$75</f>
        <v>41865.094588970554</v>
      </c>
      <c r="C76" s="17">
        <f t="shared" ref="C76:P76" si="14">POWER(C$85/C$75, ($A76-$A$75)/($A$85-$A$75))*C$75</f>
        <v>76564.586588517777</v>
      </c>
      <c r="D76" s="17">
        <f t="shared" si="14"/>
        <v>20517.302236430092</v>
      </c>
      <c r="E76" s="17">
        <f t="shared" si="14"/>
        <v>5803.0971957356087</v>
      </c>
      <c r="F76" s="17">
        <f t="shared" si="14"/>
        <v>11258.131004768222</v>
      </c>
      <c r="G76" s="17">
        <f t="shared" si="14"/>
        <v>156100.32631272811</v>
      </c>
      <c r="H76" s="17">
        <f t="shared" si="14"/>
        <v>4618.7335595736249</v>
      </c>
      <c r="I76" s="17">
        <f t="shared" si="14"/>
        <v>16458.950046433518</v>
      </c>
      <c r="K76" s="17">
        <f t="shared" si="14"/>
        <v>17646.841788185844</v>
      </c>
      <c r="L76" s="17">
        <f t="shared" si="14"/>
        <v>33865.490265422741</v>
      </c>
      <c r="M76" s="17">
        <f t="shared" si="14"/>
        <v>36008.497269920816</v>
      </c>
      <c r="N76" s="17">
        <f t="shared" si="14"/>
        <v>42761.350979249401</v>
      </c>
      <c r="O76" s="17">
        <f t="shared" si="14"/>
        <v>152946.68897108478</v>
      </c>
      <c r="P76" s="17">
        <f t="shared" si="14"/>
        <v>309794.37669187208</v>
      </c>
      <c r="R76" s="17">
        <f t="shared" si="13"/>
        <v>177085.89522042937</v>
      </c>
    </row>
    <row r="77" spans="1:18">
      <c r="A77">
        <v>1892</v>
      </c>
      <c r="B77" s="17">
        <f t="shared" ref="B77:P84" si="15">POWER(B$85/B$75, ($A77-$A$75)/($A$85-$A$75))*B$75</f>
        <v>41403.338962096095</v>
      </c>
      <c r="C77" s="17">
        <f t="shared" si="15"/>
        <v>77404.282349679619</v>
      </c>
      <c r="D77" s="17">
        <f t="shared" si="15"/>
        <v>20587.846190689059</v>
      </c>
      <c r="E77" s="17">
        <f t="shared" si="15"/>
        <v>5801.1950151859583</v>
      </c>
      <c r="F77" s="17">
        <f t="shared" si="15"/>
        <v>10987.907561380453</v>
      </c>
      <c r="G77" s="17">
        <f t="shared" si="15"/>
        <v>156348.04511263943</v>
      </c>
      <c r="H77" s="17">
        <f t="shared" si="15"/>
        <v>4692.6308170549164</v>
      </c>
      <c r="I77" s="17">
        <f t="shared" si="15"/>
        <v>17645.716299569696</v>
      </c>
      <c r="K77" s="17">
        <f t="shared" si="15"/>
        <v>17834.661536983112</v>
      </c>
      <c r="L77" s="17">
        <f t="shared" si="15"/>
        <v>35130.534549943106</v>
      </c>
      <c r="M77" s="17">
        <f t="shared" si="15"/>
        <v>37549.213044449774</v>
      </c>
      <c r="N77" s="17">
        <f t="shared" si="15"/>
        <v>44343.125850483892</v>
      </c>
      <c r="O77" s="17">
        <f t="shared" si="15"/>
        <v>160474.50585309762</v>
      </c>
      <c r="P77" s="17">
        <f t="shared" si="15"/>
        <v>318185.01725621399</v>
      </c>
      <c r="R77" s="17">
        <f t="shared" si="13"/>
        <v>178522.91719565578</v>
      </c>
    </row>
    <row r="78" spans="1:18">
      <c r="A78">
        <v>1893</v>
      </c>
      <c r="B78" s="17">
        <f t="shared" si="15"/>
        <v>40946.676319270598</v>
      </c>
      <c r="C78" s="17">
        <f t="shared" si="15"/>
        <v>78253.187185202463</v>
      </c>
      <c r="D78" s="17">
        <f t="shared" si="15"/>
        <v>20658.632693867239</v>
      </c>
      <c r="E78" s="17">
        <f t="shared" si="15"/>
        <v>5799.2934581466025</v>
      </c>
      <c r="F78" s="17">
        <f t="shared" si="15"/>
        <v>10724.170159887686</v>
      </c>
      <c r="G78" s="17">
        <f t="shared" si="15"/>
        <v>156596.15702257995</v>
      </c>
      <c r="H78" s="17">
        <f t="shared" si="15"/>
        <v>4767.7103909856887</v>
      </c>
      <c r="I78" s="17">
        <f t="shared" si="15"/>
        <v>18918.053876247744</v>
      </c>
      <c r="K78" s="17">
        <f t="shared" si="15"/>
        <v>18024.480298321079</v>
      </c>
      <c r="L78" s="17">
        <f t="shared" si="15"/>
        <v>36442.834522458965</v>
      </c>
      <c r="M78" s="17">
        <f t="shared" si="15"/>
        <v>39155.85228921099</v>
      </c>
      <c r="N78" s="17">
        <f t="shared" si="15"/>
        <v>45983.411776350003</v>
      </c>
      <c r="O78" s="17">
        <f t="shared" si="15"/>
        <v>168372.83109583633</v>
      </c>
      <c r="P78" s="17">
        <f t="shared" si="15"/>
        <v>326802.91452492791</v>
      </c>
      <c r="R78" s="17">
        <f t="shared" si="13"/>
        <v>180067.72408360802</v>
      </c>
    </row>
    <row r="79" spans="1:18">
      <c r="A79">
        <v>1894</v>
      </c>
      <c r="B79" s="17">
        <f t="shared" si="15"/>
        <v>40495.050486871027</v>
      </c>
      <c r="C79" s="17">
        <f t="shared" si="15"/>
        <v>79111.402092440941</v>
      </c>
      <c r="D79" s="17">
        <f t="shared" si="15"/>
        <v>20729.662579912463</v>
      </c>
      <c r="E79" s="17">
        <f t="shared" si="15"/>
        <v>5797.3925244131633</v>
      </c>
      <c r="F79" s="17">
        <f t="shared" si="15"/>
        <v>10466.763118980645</v>
      </c>
      <c r="G79" s="17">
        <f t="shared" si="15"/>
        <v>156844.66266638393</v>
      </c>
      <c r="H79" s="17">
        <f t="shared" si="15"/>
        <v>4843.991197794433</v>
      </c>
      <c r="I79" s="17">
        <f t="shared" si="15"/>
        <v>20282.132863789713</v>
      </c>
      <c r="K79" s="17">
        <f t="shared" si="15"/>
        <v>18216.319348189954</v>
      </c>
      <c r="L79" s="17">
        <f t="shared" si="15"/>
        <v>37804.155417654416</v>
      </c>
      <c r="M79" s="17">
        <f t="shared" si="15"/>
        <v>40831.235708710345</v>
      </c>
      <c r="N79" s="17">
        <f t="shared" si="15"/>
        <v>47684.373125226819</v>
      </c>
      <c r="O79" s="17">
        <f t="shared" si="15"/>
        <v>176659.90058993408</v>
      </c>
      <c r="P79" s="17">
        <f t="shared" si="15"/>
        <v>335654.2236430574</v>
      </c>
      <c r="R79" s="17">
        <f t="shared" si="13"/>
        <v>181726.39486420239</v>
      </c>
    </row>
    <row r="80" spans="1:18">
      <c r="A80">
        <v>1895</v>
      </c>
      <c r="B80" s="17">
        <f t="shared" si="15"/>
        <v>40048.405910847439</v>
      </c>
      <c r="C80" s="17">
        <f t="shared" si="15"/>
        <v>79979.029176403477</v>
      </c>
      <c r="D80" s="17">
        <f t="shared" si="15"/>
        <v>20800.936685639903</v>
      </c>
      <c r="E80" s="17">
        <f t="shared" si="15"/>
        <v>5795.4922137813282</v>
      </c>
      <c r="F80" s="17">
        <f t="shared" si="15"/>
        <v>10215.534494092808</v>
      </c>
      <c r="G80" s="17">
        <f t="shared" si="15"/>
        <v>157093.56266887576</v>
      </c>
      <c r="H80" s="17">
        <f t="shared" si="15"/>
        <v>4921.4924565623378</v>
      </c>
      <c r="I80" s="17">
        <f t="shared" si="15"/>
        <v>21744.568241287292</v>
      </c>
      <c r="K80" s="17">
        <f t="shared" si="15"/>
        <v>18410.200189025651</v>
      </c>
      <c r="L80" s="17">
        <f t="shared" si="15"/>
        <v>39216.328410497583</v>
      </c>
      <c r="M80" s="17">
        <f t="shared" si="15"/>
        <v>42578.304698519882</v>
      </c>
      <c r="N80" s="17">
        <f t="shared" si="15"/>
        <v>49448.254327124632</v>
      </c>
      <c r="O80" s="17">
        <f t="shared" si="15"/>
        <v>185354.84777043195</v>
      </c>
      <c r="P80" s="17">
        <f t="shared" si="15"/>
        <v>344745.26646496542</v>
      </c>
      <c r="R80" s="17">
        <f t="shared" si="13"/>
        <v>183505.4591786146</v>
      </c>
    </row>
    <row r="81" spans="1:18">
      <c r="A81">
        <v>1896</v>
      </c>
      <c r="B81" s="17">
        <f t="shared" si="15"/>
        <v>39606.68764988934</v>
      </c>
      <c r="C81" s="17">
        <f t="shared" si="15"/>
        <v>80856.171661900007</v>
      </c>
      <c r="D81" s="17">
        <f t="shared" si="15"/>
        <v>20872.455850741935</v>
      </c>
      <c r="E81" s="17">
        <f t="shared" si="15"/>
        <v>5793.592526046853</v>
      </c>
      <c r="F81" s="17">
        <f t="shared" si="15"/>
        <v>9970.3359877091898</v>
      </c>
      <c r="G81" s="17">
        <f t="shared" si="15"/>
        <v>157342.85765587131</v>
      </c>
      <c r="H81" s="17">
        <f t="shared" si="15"/>
        <v>5000.2336938655772</v>
      </c>
      <c r="I81" s="17">
        <f t="shared" si="15"/>
        <v>23312.451958351507</v>
      </c>
      <c r="K81" s="17">
        <f t="shared" si="15"/>
        <v>18606.144552119851</v>
      </c>
      <c r="L81" s="17">
        <f t="shared" si="15"/>
        <v>40681.253079437825</v>
      </c>
      <c r="M81" s="17">
        <f t="shared" si="15"/>
        <v>44400.126509354202</v>
      </c>
      <c r="N81" s="17">
        <f t="shared" si="15"/>
        <v>51277.382835225639</v>
      </c>
      <c r="O81" s="17">
        <f t="shared" si="15"/>
        <v>194477.74779262839</v>
      </c>
      <c r="P81" s="17">
        <f t="shared" si="15"/>
        <v>354082.53606958082</v>
      </c>
      <c r="R81" s="17">
        <f t="shared" si="13"/>
        <v>185411.9293285044</v>
      </c>
    </row>
    <row r="82" spans="1:18">
      <c r="A82">
        <v>1897</v>
      </c>
      <c r="B82" s="17">
        <f t="shared" si="15"/>
        <v>39169.841368667418</v>
      </c>
      <c r="C82" s="17">
        <f t="shared" si="15"/>
        <v>81742.933905823011</v>
      </c>
      <c r="D82" s="17">
        <f t="shared" si="15"/>
        <v>20944.220917798004</v>
      </c>
      <c r="E82" s="17">
        <f t="shared" si="15"/>
        <v>5791.6934610055596</v>
      </c>
      <c r="F82" s="17">
        <f t="shared" si="15"/>
        <v>9731.0228618279325</v>
      </c>
      <c r="G82" s="17">
        <f t="shared" si="15"/>
        <v>157592.54825417951</v>
      </c>
      <c r="H82" s="17">
        <f t="shared" si="15"/>
        <v>5080.2347486950584</v>
      </c>
      <c r="I82" s="17">
        <f t="shared" si="15"/>
        <v>24993.387326888274</v>
      </c>
      <c r="K82" s="17">
        <f t="shared" si="15"/>
        <v>18804.174400055836</v>
      </c>
      <c r="L82" s="17">
        <f t="shared" si="15"/>
        <v>42200.899961615527</v>
      </c>
      <c r="M82" s="17">
        <f t="shared" si="15"/>
        <v>46299.899632105051</v>
      </c>
      <c r="N82" s="17">
        <f t="shared" si="15"/>
        <v>53174.172196974061</v>
      </c>
      <c r="O82" s="17">
        <f t="shared" si="15"/>
        <v>204049.66388220101</v>
      </c>
      <c r="P82" s="17">
        <f t="shared" si="15"/>
        <v>363672.70139793813</v>
      </c>
      <c r="R82" s="17">
        <f t="shared" si="13"/>
        <v>187453.33459070523</v>
      </c>
    </row>
    <row r="83" spans="1:18">
      <c r="A83">
        <v>1898</v>
      </c>
      <c r="B83" s="17">
        <f t="shared" si="15"/>
        <v>38737.813331149802</v>
      </c>
      <c r="C83" s="17">
        <f t="shared" si="15"/>
        <v>82639.421409563336</v>
      </c>
      <c r="D83" s="17">
        <f t="shared" si="15"/>
        <v>21016.232732284589</v>
      </c>
      <c r="E83" s="17">
        <f t="shared" si="15"/>
        <v>5789.7950184533383</v>
      </c>
      <c r="F83" s="17">
        <f t="shared" si="15"/>
        <v>9497.4538525230546</v>
      </c>
      <c r="G83" s="17">
        <f t="shared" si="15"/>
        <v>157842.63509160408</v>
      </c>
      <c r="H83" s="17">
        <f t="shared" si="15"/>
        <v>5161.5157774548943</v>
      </c>
      <c r="I83" s="17">
        <f t="shared" si="15"/>
        <v>26795.525892679696</v>
      </c>
      <c r="K83" s="17">
        <f t="shared" si="15"/>
        <v>19004.311929170137</v>
      </c>
      <c r="L83" s="17">
        <f t="shared" si="15"/>
        <v>43777.313203521713</v>
      </c>
      <c r="M83" s="17">
        <f t="shared" si="15"/>
        <v>48280.959413288438</v>
      </c>
      <c r="N83" s="17">
        <f t="shared" si="15"/>
        <v>55141.125238768385</v>
      </c>
      <c r="O83" s="17">
        <f t="shared" si="15"/>
        <v>214092.69596661493</v>
      </c>
      <c r="P83" s="17">
        <f t="shared" si="15"/>
        <v>373522.61201632349</v>
      </c>
      <c r="R83" s="17">
        <f t="shared" si="13"/>
        <v>189637.75801410869</v>
      </c>
    </row>
    <row r="84" spans="1:18">
      <c r="A84">
        <v>1899</v>
      </c>
      <c r="B84" s="17">
        <f t="shared" si="15"/>
        <v>38310.550393992038</v>
      </c>
      <c r="C84" s="17">
        <f t="shared" si="15"/>
        <v>83545.740831562071</v>
      </c>
      <c r="D84" s="17">
        <f t="shared" si="15"/>
        <v>21088.492142585117</v>
      </c>
      <c r="E84" s="17">
        <f t="shared" si="15"/>
        <v>5787.8971981861441</v>
      </c>
      <c r="F84" s="17">
        <f t="shared" si="15"/>
        <v>9269.491086557884</v>
      </c>
      <c r="G84" s="17">
        <f t="shared" si="15"/>
        <v>158093.118796945</v>
      </c>
      <c r="H84" s="17">
        <f t="shared" si="15"/>
        <v>5244.0972590408428</v>
      </c>
      <c r="I84" s="17">
        <f t="shared" si="15"/>
        <v>28727.606965576542</v>
      </c>
      <c r="K84" s="17">
        <f t="shared" si="15"/>
        <v>19206.579572040449</v>
      </c>
      <c r="L84" s="17">
        <f t="shared" si="15"/>
        <v>45412.613310672888</v>
      </c>
      <c r="M84" s="17">
        <f t="shared" si="15"/>
        <v>50346.783910762919</v>
      </c>
      <c r="N84" s="17">
        <f t="shared" si="15"/>
        <v>57180.837368457716</v>
      </c>
      <c r="O84" s="17">
        <f t="shared" si="15"/>
        <v>224630.03170009927</v>
      </c>
      <c r="P84" s="17">
        <f t="shared" si="15"/>
        <v>383639.30300842738</v>
      </c>
      <c r="R84" s="17">
        <f t="shared" si="13"/>
        <v>191973.8758775006</v>
      </c>
    </row>
    <row r="85" spans="1:18" s="35" customFormat="1" ht="14">
      <c r="A85" s="35">
        <v>1900</v>
      </c>
      <c r="B85" s="32">
        <v>37888</v>
      </c>
      <c r="C85" s="32">
        <f>62019+22443</f>
        <v>84462</v>
      </c>
      <c r="D85" s="32">
        <v>21161</v>
      </c>
      <c r="E85" s="32">
        <v>5786</v>
      </c>
      <c r="F85" s="32">
        <v>9047</v>
      </c>
      <c r="G85" s="32">
        <f>SUM(B85:F85)</f>
        <v>158344</v>
      </c>
      <c r="H85" s="32">
        <v>5328</v>
      </c>
      <c r="I85" s="32">
        <v>30799</v>
      </c>
      <c r="J85" s="32">
        <v>21242</v>
      </c>
      <c r="K85" s="32">
        <v>19411</v>
      </c>
      <c r="L85" s="32">
        <v>47109</v>
      </c>
      <c r="M85" s="32">
        <v>52501</v>
      </c>
      <c r="N85" s="32">
        <v>59296</v>
      </c>
      <c r="O85" s="32">
        <f>SUM(H85:N85)</f>
        <v>235686</v>
      </c>
      <c r="P85" s="32">
        <f>G85+O85</f>
        <v>394030</v>
      </c>
      <c r="Q85" s="35" t="s">
        <v>96</v>
      </c>
      <c r="R85" s="32">
        <f t="shared" si="13"/>
        <v>194471</v>
      </c>
    </row>
    <row r="86" spans="1:18">
      <c r="A86">
        <v>1901</v>
      </c>
      <c r="B86" s="17">
        <v>38250</v>
      </c>
      <c r="C86" s="17">
        <f>63909+22326</f>
        <v>86235</v>
      </c>
      <c r="D86" s="17">
        <v>21332</v>
      </c>
      <c r="E86" s="17">
        <v>5784</v>
      </c>
      <c r="F86" s="17">
        <v>9047</v>
      </c>
      <c r="G86" s="17">
        <f>SUM(B86:F86)</f>
        <v>160648</v>
      </c>
      <c r="H86" s="17">
        <v>5506</v>
      </c>
      <c r="I86" s="17">
        <v>32541</v>
      </c>
      <c r="J86" s="17">
        <v>22112</v>
      </c>
      <c r="K86" s="17">
        <v>19606</v>
      </c>
      <c r="L86" s="17">
        <v>48584</v>
      </c>
      <c r="M86" s="17">
        <v>54301</v>
      </c>
      <c r="N86" s="17">
        <v>61135</v>
      </c>
      <c r="O86" s="17">
        <f>SUM(H86:N86)</f>
        <v>243785</v>
      </c>
      <c r="P86" s="17">
        <f>G86+O86</f>
        <v>404433</v>
      </c>
      <c r="Q86" t="s">
        <v>97</v>
      </c>
      <c r="R86" s="17">
        <f>SUM(B86:F86, H86, I86, J86)</f>
        <v>220807</v>
      </c>
    </row>
    <row r="87" spans="1:18">
      <c r="A87">
        <v>1902</v>
      </c>
      <c r="B87" s="17">
        <v>38464</v>
      </c>
      <c r="C87" s="17">
        <f>64000+22207</f>
        <v>86207</v>
      </c>
      <c r="D87" s="17">
        <v>21304</v>
      </c>
      <c r="E87" s="17">
        <v>5780</v>
      </c>
      <c r="F87" s="17">
        <v>9238</v>
      </c>
      <c r="G87" s="17">
        <f>SUM(B87:F87)</f>
        <v>160993</v>
      </c>
      <c r="H87" s="17">
        <v>5484</v>
      </c>
      <c r="I87" s="17">
        <v>33887</v>
      </c>
      <c r="J87" s="17">
        <v>22983</v>
      </c>
      <c r="K87" s="17">
        <v>19801</v>
      </c>
      <c r="L87" s="17">
        <v>50032</v>
      </c>
      <c r="M87" s="17">
        <v>56098</v>
      </c>
      <c r="N87" s="17">
        <v>62944</v>
      </c>
      <c r="O87" s="17">
        <f>SUM(H87:N87)</f>
        <v>251229</v>
      </c>
      <c r="P87" s="17">
        <f>G87+O87</f>
        <v>412222</v>
      </c>
      <c r="Q87" t="s">
        <v>98</v>
      </c>
      <c r="R87" s="17">
        <f>SUM(B87:F87, H87, I87, J87)</f>
        <v>223347</v>
      </c>
    </row>
    <row r="88" spans="1:18">
      <c r="A88">
        <v>1903</v>
      </c>
      <c r="B88" s="17">
        <v>38427</v>
      </c>
      <c r="C88" s="17">
        <f>62492+21952</f>
        <v>84444</v>
      </c>
      <c r="D88" s="17">
        <v>21006</v>
      </c>
      <c r="E88" s="17">
        <v>5659</v>
      </c>
      <c r="F88" s="17">
        <v>8215</v>
      </c>
      <c r="G88" s="17">
        <f>SUM(B88:F88)</f>
        <v>157751</v>
      </c>
      <c r="H88" s="17">
        <v>6246</v>
      </c>
      <c r="I88" s="17">
        <v>32697</v>
      </c>
      <c r="J88" s="17">
        <v>23137</v>
      </c>
      <c r="K88" s="17">
        <v>20050</v>
      </c>
      <c r="L88" s="17">
        <v>50183</v>
      </c>
      <c r="M88" s="17">
        <v>59841</v>
      </c>
      <c r="N88" s="17">
        <v>63990</v>
      </c>
      <c r="O88" s="17">
        <f>SUM(H88:N88)</f>
        <v>256144</v>
      </c>
      <c r="P88" s="17">
        <f>G88+O88</f>
        <v>413895</v>
      </c>
      <c r="Q88" t="s">
        <v>98</v>
      </c>
      <c r="R88" s="17">
        <f>SUM(B88:F88, H88, I88, J88)</f>
        <v>219831</v>
      </c>
    </row>
    <row r="89" spans="1:18">
      <c r="A89">
        <v>1904</v>
      </c>
    </row>
    <row r="90" spans="1:18">
      <c r="A90">
        <v>1905</v>
      </c>
    </row>
    <row r="91" spans="1:18">
      <c r="A91">
        <v>1906</v>
      </c>
    </row>
    <row r="92" spans="1:18">
      <c r="A92">
        <v>1907</v>
      </c>
    </row>
    <row r="93" spans="1:18">
      <c r="A93">
        <v>1908</v>
      </c>
    </row>
    <row r="94" spans="1:18">
      <c r="A94">
        <v>1909</v>
      </c>
    </row>
    <row r="95" spans="1:18" ht="14">
      <c r="A95">
        <v>1910</v>
      </c>
      <c r="R95" s="36">
        <v>223741</v>
      </c>
    </row>
    <row r="96" spans="1:18">
      <c r="A96">
        <v>1911</v>
      </c>
    </row>
    <row r="97" spans="1:1">
      <c r="A97">
        <v>1912</v>
      </c>
    </row>
    <row r="98" spans="1:1">
      <c r="A98">
        <v>1913</v>
      </c>
    </row>
    <row r="99" spans="1:1">
      <c r="A99">
        <v>1914</v>
      </c>
    </row>
  </sheetData>
  <mergeCells count="1">
    <mergeCell ref="B1:P1"/>
  </mergeCells>
  <phoneticPr fontId="1" type="noConversion"/>
  <pageMargins left="0.7" right="0.7" top="0.75" bottom="0.75" header="0.3" footer="0.3"/>
  <headerFooter alignWithMargins="0"/>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2:E44"/>
  <sheetViews>
    <sheetView zoomScale="85" workbookViewId="0">
      <selection activeCell="E4" sqref="E4:E44"/>
    </sheetView>
  </sheetViews>
  <sheetFormatPr baseColWidth="10" defaultColWidth="11" defaultRowHeight="13"/>
  <cols>
    <col min="1" max="1" width="7.42578125" customWidth="1"/>
  </cols>
  <sheetData>
    <row r="2" spans="1:5">
      <c r="B2" t="s">
        <v>150</v>
      </c>
      <c r="C2" t="s">
        <v>150</v>
      </c>
      <c r="D2" t="s">
        <v>150</v>
      </c>
      <c r="E2" t="s">
        <v>150</v>
      </c>
    </row>
    <row r="3" spans="1:5">
      <c r="B3" t="s">
        <v>151</v>
      </c>
      <c r="C3" t="s">
        <v>153</v>
      </c>
      <c r="D3" t="s">
        <v>165</v>
      </c>
      <c r="E3" t="s">
        <v>152</v>
      </c>
    </row>
    <row r="4" spans="1:5">
      <c r="A4">
        <v>1874</v>
      </c>
      <c r="B4">
        <v>22554098</v>
      </c>
      <c r="C4">
        <f>2*B4</f>
        <v>45108196</v>
      </c>
      <c r="D4" s="17">
        <f>'City populations'!AD80</f>
        <v>308358.72552648565</v>
      </c>
      <c r="E4" s="37">
        <f>C4/D4</f>
        <v>146.28480489074258</v>
      </c>
    </row>
    <row r="5" spans="1:5">
      <c r="A5">
        <v>1875</v>
      </c>
      <c r="B5">
        <v>21359892</v>
      </c>
      <c r="C5">
        <f t="shared" ref="C5:C24" si="0">2*B5</f>
        <v>42719784</v>
      </c>
      <c r="D5" s="17">
        <f>'City populations'!AD81</f>
        <v>316500.683638405</v>
      </c>
      <c r="E5" s="37">
        <f t="shared" ref="E5:E44" si="1">C5/D5</f>
        <v>134.97532930704946</v>
      </c>
    </row>
    <row r="6" spans="1:5">
      <c r="A6">
        <v>1876</v>
      </c>
      <c r="B6">
        <v>22107482</v>
      </c>
      <c r="C6">
        <f t="shared" si="0"/>
        <v>44214964</v>
      </c>
      <c r="D6" s="17">
        <f>'City populations'!AD82</f>
        <v>324857.62344666861</v>
      </c>
      <c r="E6" s="37">
        <f t="shared" si="1"/>
        <v>136.10566847989855</v>
      </c>
    </row>
    <row r="7" spans="1:5">
      <c r="A7">
        <v>1877</v>
      </c>
      <c r="B7">
        <v>20623871</v>
      </c>
      <c r="C7">
        <f t="shared" si="0"/>
        <v>41247742</v>
      </c>
      <c r="D7" s="17">
        <f>'City populations'!AD83</f>
        <v>333435.22136585985</v>
      </c>
      <c r="E7" s="37">
        <f t="shared" si="1"/>
        <v>123.7054136963568</v>
      </c>
    </row>
    <row r="8" spans="1:5">
      <c r="A8">
        <v>1878</v>
      </c>
      <c r="B8">
        <v>19447524</v>
      </c>
      <c r="C8">
        <f t="shared" si="0"/>
        <v>38895048</v>
      </c>
      <c r="D8" s="17">
        <f>'City populations'!AD84</f>
        <v>342239.30369161261</v>
      </c>
      <c r="E8" s="37">
        <f t="shared" si="1"/>
        <v>113.64868844826725</v>
      </c>
    </row>
    <row r="9" spans="1:5">
      <c r="A9">
        <v>1879</v>
      </c>
      <c r="B9">
        <v>17561588</v>
      </c>
      <c r="C9">
        <f t="shared" si="0"/>
        <v>35123176</v>
      </c>
      <c r="D9" s="17">
        <f>'City populations'!AD85</f>
        <v>351275.85055809718</v>
      </c>
      <c r="E9" s="37">
        <f t="shared" si="1"/>
        <v>99.987448451686291</v>
      </c>
    </row>
    <row r="10" spans="1:5">
      <c r="A10">
        <v>1880</v>
      </c>
      <c r="B10">
        <v>18196085</v>
      </c>
      <c r="C10">
        <f t="shared" si="0"/>
        <v>36392170</v>
      </c>
      <c r="D10" s="17">
        <f>'City populations'!AD86</f>
        <v>360551</v>
      </c>
      <c r="E10" s="37">
        <f t="shared" si="1"/>
        <v>100.93487467792352</v>
      </c>
    </row>
    <row r="11" spans="1:5">
      <c r="A11">
        <v>1881</v>
      </c>
      <c r="B11">
        <v>18419159</v>
      </c>
      <c r="C11">
        <f t="shared" si="0"/>
        <v>36838318</v>
      </c>
      <c r="D11" s="17">
        <f>'City populations'!AD87</f>
        <v>371929.88095080474</v>
      </c>
      <c r="E11" s="37">
        <f t="shared" si="1"/>
        <v>99.046406021011833</v>
      </c>
    </row>
    <row r="12" spans="1:5">
      <c r="A12">
        <v>1882</v>
      </c>
      <c r="B12">
        <v>18872333</v>
      </c>
      <c r="C12">
        <f t="shared" si="0"/>
        <v>37744666</v>
      </c>
      <c r="D12" s="17">
        <f>'City populations'!AD88</f>
        <v>383667.87595674343</v>
      </c>
      <c r="E12" s="37">
        <f t="shared" si="1"/>
        <v>98.378489222943216</v>
      </c>
    </row>
    <row r="13" spans="1:5">
      <c r="A13">
        <v>1883</v>
      </c>
      <c r="B13">
        <v>19238181</v>
      </c>
      <c r="C13">
        <f t="shared" si="0"/>
        <v>38476362</v>
      </c>
      <c r="D13" s="17">
        <f>'City populations'!AD89</f>
        <v>395776.31854921969</v>
      </c>
      <c r="E13" s="37">
        <f t="shared" si="1"/>
        <v>97.217443785017636</v>
      </c>
    </row>
    <row r="14" spans="1:5">
      <c r="A14">
        <v>1884</v>
      </c>
      <c r="B14">
        <v>21793015</v>
      </c>
      <c r="C14">
        <f t="shared" si="0"/>
        <v>43586030</v>
      </c>
      <c r="D14" s="17">
        <f>'City populations'!AD90</f>
        <v>408266.89994247432</v>
      </c>
      <c r="E14" s="37">
        <f t="shared" si="1"/>
        <v>106.75866695571295</v>
      </c>
    </row>
    <row r="15" spans="1:5">
      <c r="A15">
        <v>1885</v>
      </c>
      <c r="B15">
        <v>22279418</v>
      </c>
      <c r="C15">
        <f t="shared" si="0"/>
        <v>44558836</v>
      </c>
      <c r="D15" s="17">
        <f>'City populations'!AD91</f>
        <v>421151.68032194779</v>
      </c>
      <c r="E15" s="37">
        <f t="shared" si="1"/>
        <v>105.80234647511597</v>
      </c>
    </row>
    <row r="16" spans="1:5">
      <c r="A16">
        <v>1886</v>
      </c>
      <c r="B16">
        <v>22473850</v>
      </c>
      <c r="C16">
        <f t="shared" si="0"/>
        <v>44947700</v>
      </c>
      <c r="D16" s="17">
        <f>'City populations'!AD92</f>
        <v>434443.10048890009</v>
      </c>
      <c r="E16" s="37">
        <f t="shared" si="1"/>
        <v>103.46049908358114</v>
      </c>
    </row>
    <row r="17" spans="1:5">
      <c r="A17">
        <v>1887</v>
      </c>
      <c r="B17">
        <v>25381611</v>
      </c>
      <c r="C17">
        <f t="shared" si="0"/>
        <v>50763222</v>
      </c>
      <c r="D17" s="17">
        <f>'City populations'!AD93</f>
        <v>448153.99387253152</v>
      </c>
      <c r="E17" s="37">
        <f t="shared" si="1"/>
        <v>113.27182775133002</v>
      </c>
    </row>
    <row r="18" spans="1:5">
      <c r="A18">
        <v>1888</v>
      </c>
      <c r="B18">
        <v>27073437</v>
      </c>
      <c r="C18">
        <f t="shared" si="0"/>
        <v>54146874</v>
      </c>
      <c r="D18" s="17">
        <f>'City populations'!AD94</f>
        <v>462297.59892120206</v>
      </c>
      <c r="E18" s="37">
        <f t="shared" si="1"/>
        <v>117.1255791212302</v>
      </c>
    </row>
    <row r="19" spans="1:5">
      <c r="A19">
        <v>1889</v>
      </c>
      <c r="B19">
        <v>28696084</v>
      </c>
      <c r="C19">
        <f t="shared" si="0"/>
        <v>57392168</v>
      </c>
      <c r="D19" s="17">
        <f>'City populations'!AD95</f>
        <v>476887.57188471413</v>
      </c>
      <c r="E19" s="37">
        <f t="shared" si="1"/>
        <v>120.34737616075756</v>
      </c>
    </row>
    <row r="20" spans="1:5">
      <c r="A20">
        <v>1890</v>
      </c>
      <c r="B20">
        <v>29135890</v>
      </c>
      <c r="C20">
        <f t="shared" si="0"/>
        <v>58271780</v>
      </c>
      <c r="D20" s="17">
        <f>'City populations'!AD96</f>
        <v>491938</v>
      </c>
      <c r="E20" s="37">
        <f t="shared" si="1"/>
        <v>118.45350430338783</v>
      </c>
    </row>
    <row r="21" spans="1:5">
      <c r="A21">
        <v>1891</v>
      </c>
      <c r="B21">
        <v>29881583</v>
      </c>
      <c r="C21">
        <f t="shared" si="0"/>
        <v>59763166</v>
      </c>
      <c r="D21" s="17">
        <f>'City populations'!AD97</f>
        <v>510786.60391363216</v>
      </c>
      <c r="E21" s="37">
        <f t="shared" si="1"/>
        <v>117.00221881720537</v>
      </c>
    </row>
    <row r="22" spans="1:5">
      <c r="A22">
        <v>1892</v>
      </c>
      <c r="B22">
        <v>30818753</v>
      </c>
      <c r="C22">
        <f t="shared" si="0"/>
        <v>61637506</v>
      </c>
      <c r="D22" s="17">
        <f>'City populations'!AD98</f>
        <v>530357.39206489793</v>
      </c>
      <c r="E22" s="37">
        <f t="shared" si="1"/>
        <v>116.21881192231528</v>
      </c>
    </row>
    <row r="23" spans="1:5">
      <c r="A23">
        <v>1893</v>
      </c>
      <c r="B23">
        <v>33503721</v>
      </c>
      <c r="C23">
        <f t="shared" si="0"/>
        <v>67007442</v>
      </c>
      <c r="D23" s="17">
        <f>'City populations'!AD99</f>
        <v>550678.03494204546</v>
      </c>
      <c r="E23" s="37">
        <f t="shared" si="1"/>
        <v>121.68170464081068</v>
      </c>
    </row>
    <row r="24" spans="1:5">
      <c r="A24">
        <v>1894</v>
      </c>
      <c r="B24">
        <v>34995554</v>
      </c>
      <c r="C24">
        <f t="shared" si="0"/>
        <v>69991108</v>
      </c>
      <c r="D24" s="17">
        <f>'City populations'!AD100</f>
        <v>571777.2632280488</v>
      </c>
      <c r="E24" s="37">
        <f t="shared" si="1"/>
        <v>122.40974327110416</v>
      </c>
    </row>
    <row r="25" spans="1:5">
      <c r="A25">
        <v>1895</v>
      </c>
      <c r="C25">
        <v>74016958</v>
      </c>
      <c r="D25" s="17">
        <f>'City populations'!AD101</f>
        <v>593684.90842196776</v>
      </c>
      <c r="E25" s="37">
        <f t="shared" si="1"/>
        <v>124.67380751978232</v>
      </c>
    </row>
    <row r="26" spans="1:5">
      <c r="A26">
        <v>1896</v>
      </c>
      <c r="C26">
        <v>83651112</v>
      </c>
      <c r="D26" s="17">
        <f>'City populations'!AD102</f>
        <v>616431.94501671474</v>
      </c>
      <c r="E26" s="37">
        <f t="shared" si="1"/>
        <v>135.70210414343757</v>
      </c>
    </row>
    <row r="27" spans="1:5">
      <c r="A27">
        <v>1897</v>
      </c>
      <c r="C27">
        <v>89531206</v>
      </c>
      <c r="D27" s="17">
        <f>'City populations'!AD103</f>
        <v>640050.53429286322</v>
      </c>
      <c r="E27" s="37">
        <f t="shared" si="1"/>
        <v>139.88146435799061</v>
      </c>
    </row>
    <row r="28" spans="1:5">
      <c r="A28">
        <v>1898</v>
      </c>
      <c r="C28">
        <v>96689779</v>
      </c>
      <c r="D28" s="17">
        <f>'City populations'!AD104</f>
        <v>664574.06979041535</v>
      </c>
      <c r="E28" s="37">
        <f t="shared" si="1"/>
        <v>145.49135061873955</v>
      </c>
    </row>
    <row r="29" spans="1:5">
      <c r="A29">
        <v>1899</v>
      </c>
      <c r="C29">
        <v>101955152</v>
      </c>
      <c r="D29" s="17">
        <f>'City populations'!AD105</f>
        <v>690037.22452282079</v>
      </c>
      <c r="E29" s="37">
        <f t="shared" si="1"/>
        <v>147.75311878356231</v>
      </c>
    </row>
    <row r="30" spans="1:5">
      <c r="A30">
        <v>1900</v>
      </c>
      <c r="C30">
        <v>104700654</v>
      </c>
      <c r="D30" s="17">
        <f>'City populations'!AD106</f>
        <v>716476</v>
      </c>
      <c r="E30" s="37">
        <f t="shared" si="1"/>
        <v>146.13281393933642</v>
      </c>
    </row>
    <row r="31" spans="1:5">
      <c r="A31">
        <v>1901</v>
      </c>
      <c r="C31">
        <v>107314871</v>
      </c>
      <c r="D31" s="17">
        <f>'City populations'!AD107</f>
        <v>731388.37867965933</v>
      </c>
      <c r="E31" s="37">
        <f t="shared" si="1"/>
        <v>146.72761302788325</v>
      </c>
    </row>
    <row r="32" spans="1:5">
      <c r="A32">
        <v>1902</v>
      </c>
      <c r="C32">
        <v>101006020</v>
      </c>
      <c r="D32" s="17">
        <f>'City populations'!AD108</f>
        <v>746611.13626647752</v>
      </c>
      <c r="E32" s="37">
        <f t="shared" si="1"/>
        <v>135.28598100624811</v>
      </c>
    </row>
    <row r="33" spans="1:5">
      <c r="A33">
        <v>1903</v>
      </c>
      <c r="C33">
        <v>102711242</v>
      </c>
      <c r="D33" s="17">
        <f>'City populations'!AD109</f>
        <v>762150.73283420131</v>
      </c>
      <c r="E33" s="37">
        <f t="shared" si="1"/>
        <v>134.76499801823829</v>
      </c>
    </row>
    <row r="34" spans="1:5">
      <c r="A34">
        <v>1904</v>
      </c>
      <c r="C34">
        <v>104856327</v>
      </c>
      <c r="D34" s="17">
        <f>'City populations'!AD110</f>
        <v>778013.76291337144</v>
      </c>
      <c r="E34" s="37">
        <f t="shared" si="1"/>
        <v>134.77438574782039</v>
      </c>
    </row>
    <row r="35" spans="1:5">
      <c r="A35">
        <v>1905</v>
      </c>
      <c r="C35">
        <v>106647033</v>
      </c>
      <c r="D35" s="17">
        <f>'City populations'!AD111</f>
        <v>794206.95828984038</v>
      </c>
      <c r="E35" s="37">
        <f t="shared" si="1"/>
        <v>134.28116171336779</v>
      </c>
    </row>
    <row r="36" spans="1:5">
      <c r="A36">
        <v>1906</v>
      </c>
      <c r="C36">
        <v>109166329</v>
      </c>
      <c r="D36" s="17">
        <f>'City populations'!AD112</f>
        <v>810737.19086153642</v>
      </c>
      <c r="E36" s="37">
        <f t="shared" si="1"/>
        <v>134.65069843902623</v>
      </c>
    </row>
    <row r="37" spans="1:5">
      <c r="A37">
        <v>1907</v>
      </c>
      <c r="D37" s="17">
        <f>'City populations'!AD113</f>
        <v>827611.47555468802</v>
      </c>
      <c r="E37" s="37"/>
    </row>
    <row r="38" spans="1:5">
      <c r="A38">
        <v>1908</v>
      </c>
      <c r="D38" s="17">
        <f>'City populations'!AD114</f>
        <v>844836.97330074396</v>
      </c>
      <c r="E38" s="37"/>
    </row>
    <row r="39" spans="1:5">
      <c r="A39">
        <v>1909</v>
      </c>
      <c r="D39" s="17">
        <f>'City populations'!AD115</f>
        <v>862420.99407525419</v>
      </c>
      <c r="E39" s="37"/>
    </row>
    <row r="40" spans="1:5">
      <c r="A40">
        <v>1910</v>
      </c>
      <c r="D40" s="17">
        <f>'City populations'!AD116</f>
        <v>880371</v>
      </c>
      <c r="E40" s="37"/>
    </row>
    <row r="41" spans="1:5">
      <c r="A41">
        <v>1911</v>
      </c>
      <c r="C41">
        <v>159140528</v>
      </c>
      <c r="D41" s="17">
        <f>'City populations'!AD117</f>
        <v>898694.60850969248</v>
      </c>
      <c r="E41" s="37">
        <f t="shared" si="1"/>
        <v>177.0796514111764</v>
      </c>
    </row>
    <row r="42" spans="1:5">
      <c r="A42">
        <v>1912</v>
      </c>
      <c r="C42">
        <v>176061654</v>
      </c>
      <c r="D42" s="17">
        <f>'City populations'!AD118</f>
        <v>917399.59558457672</v>
      </c>
      <c r="E42" s="37">
        <f t="shared" si="1"/>
        <v>191.91381252769318</v>
      </c>
    </row>
    <row r="43" spans="1:5">
      <c r="A43">
        <v>1913</v>
      </c>
      <c r="C43">
        <v>196982053</v>
      </c>
      <c r="D43" s="17">
        <f>'City populations'!AD119</f>
        <v>936493.89905032236</v>
      </c>
      <c r="E43" s="37">
        <f t="shared" si="1"/>
        <v>210.33992127418568</v>
      </c>
    </row>
    <row r="44" spans="1:5">
      <c r="A44">
        <v>1914</v>
      </c>
      <c r="C44">
        <v>206982701</v>
      </c>
      <c r="D44" s="17">
        <f>'City populations'!AD120</f>
        <v>955985.62194659398</v>
      </c>
      <c r="E44" s="37">
        <f t="shared" si="1"/>
        <v>216.51235776803668</v>
      </c>
    </row>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20</vt:i4>
      </vt:variant>
    </vt:vector>
  </HeadingPairs>
  <TitlesOfParts>
    <vt:vector size="29" baseType="lpstr">
      <vt:lpstr>Comparisons 1910-1914</vt:lpstr>
      <vt:lpstr>Rents</vt:lpstr>
      <vt:lpstr>Definitive</vt:lpstr>
      <vt:lpstr>BMZ</vt:lpstr>
      <vt:lpstr>City populations</vt:lpstr>
      <vt:lpstr>P - Rent pc</vt:lpstr>
      <vt:lpstr>P - Cleaned rent revenue</vt:lpstr>
      <vt:lpstr>P - interpolated population</vt:lpstr>
      <vt:lpstr>Hungary</vt:lpstr>
      <vt:lpstr>G-index</vt:lpstr>
      <vt:lpstr>G-Results</vt:lpstr>
      <vt:lpstr>G-Vienna</vt:lpstr>
      <vt:lpstr>G-Linz</vt:lpstr>
      <vt:lpstr>G-Salzburg</vt:lpstr>
      <vt:lpstr>G-Graz</vt:lpstr>
      <vt:lpstr>G-Klagenfurt</vt:lpstr>
      <vt:lpstr>G-Laibach</vt:lpstr>
      <vt:lpstr>G-Trieste</vt:lpstr>
      <vt:lpstr>G-Gorz</vt:lpstr>
      <vt:lpstr>G-Prague</vt:lpstr>
      <vt:lpstr>G-Brno</vt:lpstr>
      <vt:lpstr>G-Olomouc</vt:lpstr>
      <vt:lpstr>G-Troppau</vt:lpstr>
      <vt:lpstr>G-Lemberg</vt:lpstr>
      <vt:lpstr>G-Krakow</vt:lpstr>
      <vt:lpstr>G-Zara</vt:lpstr>
      <vt:lpstr>G-Budapest</vt:lpstr>
      <vt:lpstr>G-Devs</vt:lpstr>
      <vt:lpstr>G-FitDevs</vt:lpstr>
    </vt:vector>
  </TitlesOfParts>
  <Company>Clemson University</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Cvrcek</dc:creator>
  <cp:lastModifiedBy>Peter Lindert</cp:lastModifiedBy>
  <dcterms:created xsi:type="dcterms:W3CDTF">2011-03-01T02:45:53Z</dcterms:created>
  <dcterms:modified xsi:type="dcterms:W3CDTF">2013-05-04T17:27:33Z</dcterms:modified>
</cp:coreProperties>
</file>