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rels" ContentType="application/vnd.openxmlformats-package.relationships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260" yWindow="380" windowWidth="25480" windowHeight="13340" activeTab="1"/>
  </bookViews>
  <sheets>
    <sheet name="1850" sheetId="1" r:id="rId1"/>
    <sheet name="1860" sheetId="2" r:id="rId2"/>
    <sheet name="1870 baseline B" sheetId="3" r:id="rId3"/>
    <sheet name="1870 Bridge A" sheetId="5" r:id="rId4"/>
    <sheet name="1870 Bridge C" sheetId="6" r:id="rId5"/>
    <sheet name="Table 6-7" sheetId="4" r:id="rId6"/>
    <sheet name="App Table G-6, 3-bridge summary" sheetId="7" r:id="rId7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I21" i="1"/>
  <c r="AH21"/>
  <c r="S22"/>
  <c r="R22"/>
  <c r="AA26"/>
  <c r="Z26"/>
  <c r="Y26"/>
  <c r="S26"/>
  <c r="R26"/>
  <c r="Q26"/>
  <c r="J26"/>
  <c r="I26"/>
  <c r="H26"/>
  <c r="F26"/>
  <c r="E26"/>
  <c r="AA25"/>
  <c r="Z25"/>
  <c r="Y25"/>
  <c r="S25"/>
  <c r="R25"/>
  <c r="Q25"/>
  <c r="M25"/>
  <c r="N25"/>
  <c r="O25"/>
  <c r="J25"/>
  <c r="I25"/>
  <c r="H25"/>
  <c r="F25"/>
  <c r="E25"/>
  <c r="J21"/>
  <c r="I21"/>
  <c r="H21"/>
  <c r="AG21"/>
  <c r="AA21"/>
  <c r="F21"/>
  <c r="AE21"/>
  <c r="Z21"/>
  <c r="E21"/>
  <c r="AD21"/>
  <c r="Y21"/>
  <c r="D21"/>
  <c r="AC21"/>
  <c r="O21"/>
  <c r="N21"/>
  <c r="M21"/>
  <c r="AA18"/>
  <c r="F18"/>
  <c r="AE18"/>
  <c r="Z18"/>
  <c r="E18"/>
  <c r="AD18"/>
  <c r="Y18"/>
  <c r="D18"/>
  <c r="AC18"/>
  <c r="S18"/>
  <c r="W18"/>
  <c r="R18"/>
  <c r="V18"/>
  <c r="Q18"/>
  <c r="U18"/>
  <c r="J18"/>
  <c r="O18"/>
  <c r="I18"/>
  <c r="N18"/>
  <c r="H18"/>
  <c r="M18"/>
  <c r="AA14"/>
  <c r="F14"/>
  <c r="AE14"/>
  <c r="Z14"/>
  <c r="E14"/>
  <c r="AD14"/>
  <c r="Y14"/>
  <c r="D14"/>
  <c r="AC14"/>
  <c r="S14"/>
  <c r="W14"/>
  <c r="R14"/>
  <c r="V14"/>
  <c r="Q14"/>
  <c r="U14"/>
  <c r="J14"/>
  <c r="O14"/>
  <c r="I14"/>
  <c r="N14"/>
  <c r="H14"/>
  <c r="M14"/>
  <c r="Z11"/>
  <c r="AA11"/>
  <c r="Y11"/>
  <c r="AC11"/>
  <c r="AD11"/>
  <c r="AE11"/>
  <c r="Z10"/>
  <c r="AA10"/>
  <c r="Y10"/>
  <c r="AC10"/>
  <c r="AD10"/>
  <c r="AE10"/>
  <c r="Z20"/>
  <c r="AA20"/>
  <c r="Y20"/>
  <c r="AC20"/>
  <c r="AD20"/>
  <c r="AE20"/>
  <c r="AA12"/>
  <c r="AE12"/>
  <c r="Z12"/>
  <c r="AD12"/>
  <c r="Y12"/>
  <c r="AC12"/>
  <c r="AA13"/>
  <c r="Z13"/>
  <c r="Y13"/>
  <c r="Z15"/>
  <c r="Z17"/>
  <c r="AA15"/>
  <c r="AA17"/>
  <c r="D26"/>
  <c r="AC26"/>
  <c r="AD26"/>
  <c r="AE26"/>
  <c r="U26"/>
  <c r="V26"/>
  <c r="W26"/>
  <c r="Z22"/>
  <c r="AA22"/>
  <c r="Y22"/>
  <c r="AC22"/>
  <c r="AD22"/>
  <c r="AE22"/>
  <c r="Q22"/>
  <c r="U22"/>
  <c r="V22"/>
  <c r="W22"/>
  <c r="AE25"/>
  <c r="AD25"/>
  <c r="D25"/>
  <c r="AC25"/>
  <c r="W25"/>
  <c r="V25"/>
  <c r="U25"/>
  <c r="AE15"/>
  <c r="AD15"/>
  <c r="Y15"/>
  <c r="AC15"/>
  <c r="W15"/>
  <c r="V15"/>
  <c r="U15"/>
  <c r="AA16"/>
  <c r="AE16"/>
  <c r="Z16"/>
  <c r="AD16"/>
  <c r="Y16"/>
  <c r="AC16"/>
  <c r="W16"/>
  <c r="V16"/>
  <c r="U16"/>
  <c r="Y17"/>
  <c r="AC17"/>
  <c r="AD17"/>
  <c r="AE17"/>
  <c r="AD13"/>
  <c r="AE13"/>
  <c r="AC13"/>
  <c r="U17"/>
  <c r="V17"/>
  <c r="W17"/>
  <c r="V13"/>
  <c r="W13"/>
  <c r="U13"/>
  <c r="O22"/>
  <c r="O29"/>
  <c r="N22"/>
  <c r="N29"/>
  <c r="M22"/>
  <c r="M29"/>
  <c r="O26"/>
  <c r="O28"/>
  <c r="N26"/>
  <c r="N28"/>
  <c r="M26"/>
  <c r="M28"/>
  <c r="J29"/>
  <c r="I29"/>
  <c r="H29"/>
  <c r="J28"/>
  <c r="I28"/>
  <c r="H28"/>
  <c r="E28"/>
  <c r="F28"/>
  <c r="E29"/>
  <c r="F29"/>
  <c r="D29"/>
  <c r="D28"/>
  <c r="M16"/>
  <c r="N16"/>
  <c r="O16"/>
  <c r="M11"/>
  <c r="N11"/>
  <c r="O11"/>
  <c r="M10"/>
  <c r="N10"/>
  <c r="O10"/>
  <c r="M20"/>
  <c r="N20"/>
  <c r="O20"/>
  <c r="M15"/>
  <c r="N15"/>
  <c r="O15"/>
  <c r="M13"/>
  <c r="N13"/>
  <c r="O13"/>
  <c r="M17"/>
  <c r="N17"/>
  <c r="O17"/>
  <c r="N12"/>
  <c r="O12"/>
  <c r="M12"/>
  <c r="J21" i="2"/>
  <c r="J28"/>
  <c r="J33"/>
  <c r="I21"/>
  <c r="I28"/>
  <c r="I33"/>
  <c r="J25"/>
  <c r="J32"/>
  <c r="I25"/>
  <c r="I32"/>
  <c r="F21"/>
  <c r="F28"/>
  <c r="F33"/>
  <c r="E21"/>
  <c r="E28"/>
  <c r="E33"/>
  <c r="F25"/>
  <c r="F32"/>
  <c r="E25"/>
  <c r="E32"/>
  <c r="S25"/>
  <c r="S32"/>
  <c r="R22"/>
  <c r="R23"/>
  <c r="R24"/>
  <c r="R25"/>
  <c r="R32"/>
  <c r="S21"/>
  <c r="S33"/>
  <c r="R20"/>
  <c r="R21"/>
  <c r="R33"/>
  <c r="S29"/>
  <c r="R29"/>
  <c r="AA17"/>
  <c r="AA18"/>
  <c r="AA19"/>
  <c r="AA20"/>
  <c r="AA21"/>
  <c r="AA22"/>
  <c r="AA23"/>
  <c r="AA24"/>
  <c r="AA25"/>
  <c r="AA26"/>
  <c r="AA27"/>
  <c r="AA28"/>
  <c r="AA29"/>
  <c r="Z17"/>
  <c r="Z18"/>
  <c r="Z19"/>
  <c r="Z20"/>
  <c r="Z21"/>
  <c r="Z22"/>
  <c r="Z23"/>
  <c r="Z24"/>
  <c r="Z25"/>
  <c r="Z26"/>
  <c r="Z27"/>
  <c r="Z28"/>
  <c r="Z29"/>
  <c r="H28"/>
  <c r="D28"/>
  <c r="M28"/>
  <c r="N28"/>
  <c r="O28"/>
  <c r="Y28"/>
  <c r="AC28"/>
  <c r="AD28"/>
  <c r="AE28"/>
  <c r="AI28"/>
  <c r="AH28"/>
  <c r="AG28"/>
  <c r="H25"/>
  <c r="D25"/>
  <c r="M25"/>
  <c r="N25"/>
  <c r="O25"/>
  <c r="Q25"/>
  <c r="U25"/>
  <c r="V25"/>
  <c r="W25"/>
  <c r="Y25"/>
  <c r="AC25"/>
  <c r="AD25"/>
  <c r="AE25"/>
  <c r="Y26"/>
  <c r="AC26"/>
  <c r="AD26"/>
  <c r="AE26"/>
  <c r="AI25"/>
  <c r="AH25"/>
  <c r="AG25"/>
  <c r="H21"/>
  <c r="D21"/>
  <c r="M21"/>
  <c r="N21"/>
  <c r="O21"/>
  <c r="Q21"/>
  <c r="U21"/>
  <c r="V21"/>
  <c r="W21"/>
  <c r="Y21"/>
  <c r="AC21"/>
  <c r="AD21"/>
  <c r="AE21"/>
  <c r="AI21"/>
  <c r="AH21"/>
  <c r="AG21"/>
  <c r="Y17"/>
  <c r="AC17"/>
  <c r="AD17"/>
  <c r="AE17"/>
  <c r="Y27"/>
  <c r="AC27"/>
  <c r="AD27"/>
  <c r="AE27"/>
  <c r="AE18"/>
  <c r="AD18"/>
  <c r="Y18"/>
  <c r="AC18"/>
  <c r="AE19"/>
  <c r="AD19"/>
  <c r="Y19"/>
  <c r="AC19"/>
  <c r="Y20"/>
  <c r="Q20"/>
  <c r="Q24"/>
  <c r="Q23"/>
  <c r="Q22"/>
  <c r="J35"/>
  <c r="J36"/>
  <c r="AA33"/>
  <c r="AE33"/>
  <c r="Z33"/>
  <c r="AD33"/>
  <c r="Y33"/>
  <c r="D33"/>
  <c r="AC33"/>
  <c r="AA32"/>
  <c r="AE32"/>
  <c r="Z32"/>
  <c r="AD32"/>
  <c r="Y32"/>
  <c r="D32"/>
  <c r="AC32"/>
  <c r="W33"/>
  <c r="V33"/>
  <c r="Q33"/>
  <c r="U33"/>
  <c r="W32"/>
  <c r="V32"/>
  <c r="Q32"/>
  <c r="U32"/>
  <c r="AE29"/>
  <c r="AD29"/>
  <c r="Y29"/>
  <c r="AC29"/>
  <c r="W29"/>
  <c r="V29"/>
  <c r="Q29"/>
  <c r="U29"/>
  <c r="AE22"/>
  <c r="AD22"/>
  <c r="Y22"/>
  <c r="AC22"/>
  <c r="W22"/>
  <c r="V22"/>
  <c r="U22"/>
  <c r="AE20"/>
  <c r="AD20"/>
  <c r="AC20"/>
  <c r="W20"/>
  <c r="V20"/>
  <c r="U20"/>
  <c r="AE23"/>
  <c r="AD23"/>
  <c r="Y23"/>
  <c r="AC23"/>
  <c r="W23"/>
  <c r="V23"/>
  <c r="U23"/>
  <c r="AD24"/>
  <c r="AE24"/>
  <c r="Y24"/>
  <c r="AC24"/>
  <c r="V24"/>
  <c r="W24"/>
  <c r="U24"/>
  <c r="O32"/>
  <c r="O29"/>
  <c r="O26"/>
  <c r="O36"/>
  <c r="N32"/>
  <c r="N29"/>
  <c r="N26"/>
  <c r="N36"/>
  <c r="H32"/>
  <c r="M32"/>
  <c r="M29"/>
  <c r="M26"/>
  <c r="M36"/>
  <c r="I36"/>
  <c r="H36"/>
  <c r="F36"/>
  <c r="E36"/>
  <c r="D36"/>
  <c r="O33"/>
  <c r="O35"/>
  <c r="N33"/>
  <c r="N35"/>
  <c r="H33"/>
  <c r="M33"/>
  <c r="M35"/>
  <c r="I35"/>
  <c r="H35"/>
  <c r="F35"/>
  <c r="E35"/>
  <c r="D35"/>
  <c r="M23"/>
  <c r="N23"/>
  <c r="O23"/>
  <c r="M18"/>
  <c r="N18"/>
  <c r="O18"/>
  <c r="M17"/>
  <c r="N17"/>
  <c r="O17"/>
  <c r="M27"/>
  <c r="N27"/>
  <c r="O27"/>
  <c r="M22"/>
  <c r="N22"/>
  <c r="O22"/>
  <c r="M20"/>
  <c r="N20"/>
  <c r="O20"/>
  <c r="M24"/>
  <c r="N24"/>
  <c r="O24"/>
  <c r="N19"/>
  <c r="O19"/>
  <c r="M19"/>
  <c r="I14" i="3"/>
  <c r="J14"/>
  <c r="H14"/>
  <c r="I18"/>
  <c r="J18"/>
  <c r="H18"/>
  <c r="J25"/>
  <c r="I25"/>
  <c r="J21"/>
  <c r="J26"/>
  <c r="I21"/>
  <c r="I26"/>
  <c r="H26"/>
  <c r="F14"/>
  <c r="F21"/>
  <c r="F26"/>
  <c r="E14"/>
  <c r="E21"/>
  <c r="E26"/>
  <c r="F18"/>
  <c r="F25"/>
  <c r="E18"/>
  <c r="E25"/>
  <c r="T25"/>
  <c r="S25"/>
  <c r="H25"/>
  <c r="D18"/>
  <c r="D25"/>
  <c r="R25"/>
  <c r="D21"/>
  <c r="H21"/>
  <c r="R21"/>
  <c r="S21"/>
  <c r="T21"/>
  <c r="O21"/>
  <c r="N21"/>
  <c r="M21"/>
  <c r="R18"/>
  <c r="S18"/>
  <c r="T18"/>
  <c r="O18"/>
  <c r="N18"/>
  <c r="M18"/>
  <c r="D14"/>
  <c r="R14"/>
  <c r="S14"/>
  <c r="T14"/>
  <c r="O14"/>
  <c r="N14"/>
  <c r="M14"/>
  <c r="T26"/>
  <c r="S26"/>
  <c r="S16"/>
  <c r="T16"/>
  <c r="S11"/>
  <c r="T11"/>
  <c r="S19"/>
  <c r="T19"/>
  <c r="S10"/>
  <c r="T10"/>
  <c r="S20"/>
  <c r="T20"/>
  <c r="S15"/>
  <c r="T15"/>
  <c r="S13"/>
  <c r="T13"/>
  <c r="S17"/>
  <c r="T17"/>
  <c r="S22"/>
  <c r="T22"/>
  <c r="S12"/>
  <c r="T12"/>
  <c r="J29"/>
  <c r="J28"/>
  <c r="T29"/>
  <c r="S29"/>
  <c r="R22"/>
  <c r="R19"/>
  <c r="R29"/>
  <c r="I29"/>
  <c r="H29"/>
  <c r="F29"/>
  <c r="E29"/>
  <c r="D29"/>
  <c r="T28"/>
  <c r="S28"/>
  <c r="D26"/>
  <c r="R26"/>
  <c r="R28"/>
  <c r="I28"/>
  <c r="H28"/>
  <c r="F28"/>
  <c r="E28"/>
  <c r="D28"/>
  <c r="R16"/>
  <c r="R11"/>
  <c r="R10"/>
  <c r="R20"/>
  <c r="R15"/>
  <c r="R13"/>
  <c r="R17"/>
  <c r="R12"/>
  <c r="K24" i="5"/>
  <c r="G24"/>
  <c r="U24"/>
  <c r="U28"/>
  <c r="J24"/>
  <c r="F24"/>
  <c r="T24"/>
  <c r="T28"/>
  <c r="I24"/>
  <c r="E24"/>
  <c r="S24"/>
  <c r="S28"/>
  <c r="K28"/>
  <c r="J28"/>
  <c r="I28"/>
  <c r="G28"/>
  <c r="F28"/>
  <c r="E28"/>
  <c r="K25"/>
  <c r="G25"/>
  <c r="U25"/>
  <c r="U27"/>
  <c r="J25"/>
  <c r="F25"/>
  <c r="T25"/>
  <c r="T27"/>
  <c r="I25"/>
  <c r="E25"/>
  <c r="S25"/>
  <c r="S27"/>
  <c r="K27"/>
  <c r="J27"/>
  <c r="I27"/>
  <c r="G27"/>
  <c r="F27"/>
  <c r="E27"/>
  <c r="P20"/>
  <c r="O20"/>
  <c r="N20"/>
  <c r="K20"/>
  <c r="J20"/>
  <c r="I20"/>
  <c r="E20"/>
  <c r="G20"/>
  <c r="F20"/>
  <c r="P17"/>
  <c r="O17"/>
  <c r="N17"/>
  <c r="K17"/>
  <c r="J17"/>
  <c r="I17"/>
  <c r="E17"/>
  <c r="G17"/>
  <c r="F17"/>
  <c r="P13"/>
  <c r="O13"/>
  <c r="N13"/>
  <c r="K13"/>
  <c r="J13"/>
  <c r="I13"/>
  <c r="E13"/>
  <c r="G13"/>
  <c r="F13"/>
  <c r="U18"/>
  <c r="T18"/>
  <c r="S18"/>
  <c r="U21"/>
  <c r="T21"/>
  <c r="S21"/>
  <c r="U19"/>
  <c r="T19"/>
  <c r="S19"/>
  <c r="U16"/>
  <c r="T16"/>
  <c r="S16"/>
  <c r="U15"/>
  <c r="T15"/>
  <c r="S15"/>
  <c r="U14"/>
  <c r="T14"/>
  <c r="S14"/>
  <c r="U12"/>
  <c r="T12"/>
  <c r="S12"/>
  <c r="U11"/>
  <c r="T11"/>
  <c r="S11"/>
  <c r="U10"/>
  <c r="T10"/>
  <c r="S10"/>
  <c r="U9"/>
  <c r="T9"/>
  <c r="S9"/>
  <c r="T13"/>
  <c r="S13"/>
  <c r="U13"/>
  <c r="T17"/>
  <c r="U17"/>
  <c r="T20"/>
  <c r="S20"/>
  <c r="U20"/>
  <c r="S17"/>
  <c r="K24" i="6"/>
  <c r="G24"/>
  <c r="U24"/>
  <c r="U28"/>
  <c r="J24"/>
  <c r="F24"/>
  <c r="T24"/>
  <c r="T28"/>
  <c r="I24"/>
  <c r="E24"/>
  <c r="S24"/>
  <c r="S28"/>
  <c r="K28"/>
  <c r="J28"/>
  <c r="I28"/>
  <c r="G28"/>
  <c r="F28"/>
  <c r="E28"/>
  <c r="K25"/>
  <c r="G25"/>
  <c r="U25"/>
  <c r="U27"/>
  <c r="J25"/>
  <c r="F25"/>
  <c r="T25"/>
  <c r="T27"/>
  <c r="I25"/>
  <c r="E25"/>
  <c r="S25"/>
  <c r="S27"/>
  <c r="K27"/>
  <c r="J27"/>
  <c r="I27"/>
  <c r="G27"/>
  <c r="F27"/>
  <c r="E27"/>
  <c r="K20"/>
  <c r="G20"/>
  <c r="U20"/>
  <c r="J20"/>
  <c r="F20"/>
  <c r="T20"/>
  <c r="I20"/>
  <c r="E20"/>
  <c r="S20"/>
  <c r="P20"/>
  <c r="O20"/>
  <c r="N20"/>
  <c r="K17"/>
  <c r="G17"/>
  <c r="U17"/>
  <c r="J17"/>
  <c r="F17"/>
  <c r="T17"/>
  <c r="I17"/>
  <c r="E17"/>
  <c r="S17"/>
  <c r="P17"/>
  <c r="O17"/>
  <c r="N17"/>
  <c r="K13"/>
  <c r="G13"/>
  <c r="U13"/>
  <c r="J13"/>
  <c r="F13"/>
  <c r="T13"/>
  <c r="I13"/>
  <c r="E13"/>
  <c r="S13"/>
  <c r="P13"/>
  <c r="O13"/>
  <c r="N13"/>
  <c r="U18"/>
  <c r="T18"/>
  <c r="S18"/>
  <c r="U21"/>
  <c r="T21"/>
  <c r="S21"/>
  <c r="U16"/>
  <c r="T16"/>
  <c r="S16"/>
  <c r="U12"/>
  <c r="T12"/>
  <c r="S12"/>
  <c r="U14"/>
  <c r="T14"/>
  <c r="S14"/>
  <c r="U19"/>
  <c r="T19"/>
  <c r="S19"/>
  <c r="U9"/>
  <c r="T9"/>
  <c r="S9"/>
  <c r="U10"/>
  <c r="T10"/>
  <c r="S10"/>
  <c r="U15"/>
  <c r="T15"/>
  <c r="S15"/>
  <c r="U11"/>
  <c r="T11"/>
  <c r="S11"/>
  <c r="E39" i="4"/>
  <c r="E38"/>
  <c r="E37"/>
  <c r="E36"/>
  <c r="E35"/>
  <c r="E34"/>
  <c r="E33"/>
  <c r="E32"/>
  <c r="E31"/>
  <c r="E30"/>
  <c r="E29"/>
  <c r="E28"/>
  <c r="E27"/>
  <c r="C28"/>
  <c r="C29"/>
  <c r="C30"/>
  <c r="C31"/>
  <c r="C32"/>
  <c r="C33"/>
  <c r="C34"/>
  <c r="C35"/>
  <c r="C36"/>
  <c r="C37"/>
  <c r="C38"/>
  <c r="C39"/>
  <c r="C27"/>
  <c r="D39"/>
  <c r="D38"/>
  <c r="D37"/>
  <c r="D36"/>
  <c r="D35"/>
  <c r="D34"/>
  <c r="D33"/>
  <c r="D32"/>
  <c r="D31"/>
  <c r="D30"/>
  <c r="D29"/>
  <c r="D28"/>
  <c r="D27"/>
  <c r="B28"/>
  <c r="B29"/>
  <c r="B30"/>
  <c r="B31"/>
  <c r="B32"/>
  <c r="B33"/>
  <c r="B34"/>
  <c r="B35"/>
  <c r="B36"/>
  <c r="B37"/>
  <c r="B38"/>
  <c r="B39"/>
  <c r="B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G27"/>
  <c r="F27"/>
  <c r="F19"/>
  <c r="F18"/>
  <c r="F17"/>
  <c r="F16"/>
  <c r="F15"/>
  <c r="F14"/>
  <c r="F13"/>
  <c r="F12"/>
  <c r="F11"/>
  <c r="F10"/>
  <c r="F9"/>
  <c r="F8"/>
  <c r="F7"/>
  <c r="G8"/>
  <c r="G9"/>
  <c r="G10"/>
  <c r="G11"/>
  <c r="G12"/>
  <c r="G13"/>
  <c r="G14"/>
  <c r="G15"/>
  <c r="G16"/>
  <c r="G17"/>
  <c r="G18"/>
  <c r="G19"/>
  <c r="G7"/>
</calcChain>
</file>

<file path=xl/sharedStrings.xml><?xml version="1.0" encoding="utf-8"?>
<sst xmlns="http://schemas.openxmlformats.org/spreadsheetml/2006/main" count="360" uniqueCount="97">
  <si>
    <t>Measuring the average of free labor earnings by RACE and REGION in the IPUMS sample of free persons for 1860, and adding slaves</t>
    <phoneticPr fontId="18" type="noConversion"/>
  </si>
  <si>
    <t>North</t>
  </si>
  <si>
    <t>East South Central</t>
  </si>
  <si>
    <t>West South Central</t>
  </si>
  <si>
    <t xml:space="preserve">South </t>
  </si>
  <si>
    <t>Ratio, blacks / whites</t>
  </si>
  <si>
    <t>Average incomes, in current dollars per capita</t>
  </si>
  <si>
    <t>whites</t>
  </si>
  <si>
    <t>All USA</t>
  </si>
  <si>
    <t>West</t>
  </si>
  <si>
    <t>Real average incomes, in 1840 $</t>
  </si>
  <si>
    <t xml:space="preserve">blacks </t>
  </si>
  <si>
    <t>blacks</t>
  </si>
  <si>
    <t>code</t>
  </si>
  <si>
    <t>Non-South</t>
  </si>
  <si>
    <t>Our thanks to Hugh Rockoff for emphasizing this.</t>
  </si>
  <si>
    <t>In SF, only 4 commod's out of 33 had ratios above 1.444, and none is a staple.</t>
  </si>
  <si>
    <t>On the absolute level of Western prices during the Greenback era, see</t>
  </si>
  <si>
    <t>Table 6-7. The Progress of Black Incomes 1860-1870</t>
  </si>
  <si>
    <t>Regions</t>
  </si>
  <si>
    <t>alphabetically</t>
  </si>
  <si>
    <t>Bridge A:  Tennessee intercept should be zero, not 1.1474.</t>
  </si>
  <si>
    <t>Southern farm returns all lower by 14.74% than in our baseline estimates.</t>
  </si>
  <si>
    <t>Southern farm returns all higher by 14.74% than in our baseline estimates.</t>
  </si>
  <si>
    <t>Bridge C:  Tennessee intercept should be 1.2948, not 1.1474.</t>
  </si>
  <si>
    <t>(haven't used)</t>
  </si>
  <si>
    <t xml:space="preserve">Appendix Table G-6. </t>
  </si>
  <si>
    <t xml:space="preserve">The Limited Sensitivity of 1870 Income Results </t>
  </si>
  <si>
    <t>to Different Tennessee Farm-Operator Income Intercepts</t>
  </si>
  <si>
    <t>Bridge A</t>
  </si>
  <si>
    <t>Bridge B</t>
  </si>
  <si>
    <t>baseline =</t>
  </si>
  <si>
    <t>Bridge C</t>
  </si>
  <si>
    <t>Black/white ratio of income per capita</t>
  </si>
  <si>
    <t>All United States</t>
  </si>
  <si>
    <t>The two "0.370" ratios are in fact unequal. That for the baseline Bridge B = 0.36961, and that for Bridge C = 0.36997.</t>
  </si>
  <si>
    <r>
      <rPr>
        <u/>
        <sz val="12"/>
        <color theme="1"/>
        <rFont val="Cambria"/>
        <scheme val="major"/>
      </rPr>
      <t>Note to Appendix Table G-6</t>
    </r>
    <r>
      <rPr>
        <sz val="12"/>
        <color theme="1"/>
        <rFont val="Cambria"/>
        <scheme val="major"/>
      </rPr>
      <t>:</t>
    </r>
  </si>
  <si>
    <t>Assumed Southern intercept =</t>
  </si>
  <si>
    <t>Income per capita</t>
  </si>
  <si>
    <t>range &lt; 3.5%</t>
  </si>
  <si>
    <t>range &lt; 1.0%</t>
  </si>
  <si>
    <r>
      <t xml:space="preserve">Greenfield, Robert L. and Hugh Rockoff. 1996. "Yellowbacks out West and Greenbacks Back East: Social-Choice Dimensions of Monetary Reform". </t>
    </r>
    <r>
      <rPr>
        <i/>
        <sz val="11"/>
        <color theme="1"/>
        <rFont val="Calibri"/>
        <scheme val="minor"/>
      </rPr>
      <t>Southern Economic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scheme val="minor"/>
      </rPr>
      <t>Journal</t>
    </r>
    <r>
      <rPr>
        <sz val="11"/>
        <color theme="1"/>
        <rFont val="Calibri"/>
        <family val="2"/>
        <scheme val="minor"/>
      </rPr>
      <t xml:space="preserve"> 62, 4 (April): 902-915.</t>
    </r>
  </si>
  <si>
    <t xml:space="preserve">For the LW table 7-7 series on labor earnings by race 1774-2009, see the file </t>
    <phoneticPr fontId="18" type="noConversion"/>
  </si>
  <si>
    <t>* Individuals (NOT households)</t>
  </si>
  <si>
    <t>* Report also PERWT value and total estimated number of men</t>
  </si>
  <si>
    <t>* 1870: labor earnings averages separately for non-whites and whites, for each region and the whole nation</t>
  </si>
  <si>
    <t>* We want local and national averages of labor earnings for free males by race, ages 20-59 WITH an occupation</t>
  </si>
  <si>
    <t>Year</t>
  </si>
  <si>
    <t>Region</t>
  </si>
  <si>
    <t>ENC</t>
  </si>
  <si>
    <t>ESC</t>
  </si>
  <si>
    <t>Middle Atlantic</t>
  </si>
  <si>
    <t>Mountain</t>
  </si>
  <si>
    <t>New England</t>
  </si>
  <si>
    <t>Pacific</t>
  </si>
  <si>
    <t>South Atlantic</t>
  </si>
  <si>
    <t>WNC</t>
  </si>
  <si>
    <t>WSC</t>
  </si>
  <si>
    <t>White</t>
  </si>
  <si>
    <t>All Country</t>
  </si>
  <si>
    <t>No observations</t>
  </si>
  <si>
    <t>Oscar Méndez, 11 August 2014</t>
  </si>
  <si>
    <t>USA, all races</t>
  </si>
  <si>
    <t>South</t>
  </si>
  <si>
    <t>Non-South (North)</t>
  </si>
  <si>
    <t>South / non-South</t>
  </si>
  <si>
    <t>USA free, all races</t>
  </si>
  <si>
    <t>South / USA</t>
  </si>
  <si>
    <t>Ratios, slave / white</t>
  </si>
  <si>
    <t>Ratios, black / white</t>
  </si>
  <si>
    <t>Other non-white</t>
  </si>
  <si>
    <t>Black</t>
  </si>
  <si>
    <t>small n's</t>
  </si>
  <si>
    <t>Black, free</t>
  </si>
  <si>
    <t>Black, slave</t>
  </si>
  <si>
    <t>Ratios, free black / white</t>
  </si>
  <si>
    <t>Other non-white, free</t>
  </si>
  <si>
    <t>Black, total</t>
  </si>
  <si>
    <t>Ratios, total blacks / white</t>
  </si>
  <si>
    <t>Ratios, free blacks / white</t>
  </si>
  <si>
    <t>Oscar Méndez &amp; Peter Lindert, August 2014</t>
  </si>
  <si>
    <t>For the LW table 7-6 on labor earnings by race 1774-2009</t>
  </si>
  <si>
    <t>Measuring the income per capita by RACE and REGION for 1870</t>
  </si>
  <si>
    <t>Measuring the income per capita by RACE and REGION for 1860</t>
  </si>
  <si>
    <t>Inc / cap</t>
  </si>
  <si>
    <t>Perwt population</t>
  </si>
  <si>
    <t>Total perwt income</t>
  </si>
  <si>
    <t xml:space="preserve">Note that the United States average is not just a weighted average of the regional ratios, </t>
  </si>
  <si>
    <t>since it also reflects the width of the gap between regional average incomes.</t>
  </si>
  <si>
    <t>(filled in with incomes per capita)</t>
  </si>
  <si>
    <t>Measuring the average incomes (including property) by RACE and REGION for 1850</t>
  </si>
  <si>
    <t>USA free, all races --&gt;</t>
  </si>
  <si>
    <t>For the LW table 7-6 on income per capita by race 1774-2009</t>
  </si>
  <si>
    <t>And for the LW Table 6-6 on the progress of black incomes 1860-1870</t>
  </si>
  <si>
    <t>Mid Atlantic</t>
  </si>
  <si>
    <t>East North Central</t>
  </si>
  <si>
    <t>West North Central</t>
  </si>
</sst>
</file>

<file path=xl/styles.xml><?xml version="1.0" encoding="utf-8"?>
<styleSheet xmlns="http://schemas.openxmlformats.org/spreadsheetml/2006/main">
  <numFmts count="1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??_);_(@_)"/>
    <numFmt numFmtId="165" formatCode="_-* #,##0_-;\-* #,##0_-;_-* &quot;-&quot;??_-;_-@_-"/>
    <numFmt numFmtId="166" formatCode="0.000"/>
    <numFmt numFmtId="167" formatCode="_(* #,##0_);_(* \(#,##0\);_(* &quot;-&quot;??_);_(@_)"/>
    <numFmt numFmtId="168" formatCode="#,##0.0"/>
    <numFmt numFmtId="169" formatCode="0.00000"/>
    <numFmt numFmtId="170" formatCode="&quot;$&quot;\ 0.00"/>
    <numFmt numFmtId="171" formatCode="0.0000"/>
  </numFmts>
  <fonts count="1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indexed="10"/>
      <name val="Arial"/>
    </font>
    <font>
      <sz val="12"/>
      <color indexed="8"/>
      <name val="Arial"/>
    </font>
    <font>
      <b/>
      <sz val="12"/>
      <color indexed="8"/>
      <name val="Arial"/>
    </font>
    <font>
      <b/>
      <sz val="12"/>
      <color indexed="8"/>
      <name val="Arial"/>
    </font>
    <font>
      <sz val="12"/>
      <color indexed="8"/>
      <name val="Arial"/>
    </font>
    <font>
      <sz val="12"/>
      <name val="Arial"/>
    </font>
    <font>
      <sz val="12"/>
      <color theme="1"/>
      <name val="Cambria"/>
      <scheme val="major"/>
    </font>
    <font>
      <u/>
      <sz val="12"/>
      <color theme="1"/>
      <name val="Cambria"/>
      <scheme val="major"/>
    </font>
    <font>
      <b/>
      <sz val="14"/>
      <color theme="1"/>
      <name val="Cambria"/>
      <scheme val="major"/>
    </font>
    <font>
      <b/>
      <sz val="12"/>
      <color theme="1"/>
      <name val="Cambria"/>
      <scheme val="major"/>
    </font>
    <font>
      <b/>
      <sz val="14"/>
      <color indexed="10"/>
      <name val="Arial"/>
    </font>
    <font>
      <u/>
      <sz val="12"/>
      <color theme="1"/>
      <name val="Calibri"/>
      <scheme val="minor"/>
    </font>
    <font>
      <i/>
      <sz val="11"/>
      <color theme="1"/>
      <name val="Calibri"/>
      <scheme val="minor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8">
    <xf numFmtId="0" fontId="0" fillId="0" borderId="0" xfId="0"/>
    <xf numFmtId="0" fontId="5" fillId="0" borderId="0" xfId="0" applyFont="1"/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2" fontId="6" fillId="0" borderId="0" xfId="0" applyNumberFormat="1" applyFont="1"/>
    <xf numFmtId="165" fontId="6" fillId="0" borderId="0" xfId="1" applyNumberFormat="1" applyFont="1"/>
    <xf numFmtId="3" fontId="6" fillId="0" borderId="0" xfId="1" applyNumberFormat="1" applyFont="1"/>
    <xf numFmtId="0" fontId="6" fillId="0" borderId="2" xfId="0" applyFont="1" applyBorder="1"/>
    <xf numFmtId="3" fontId="6" fillId="0" borderId="3" xfId="0" applyNumberFormat="1" applyFont="1" applyBorder="1"/>
    <xf numFmtId="0" fontId="6" fillId="0" borderId="4" xfId="0" applyFont="1" applyBorder="1"/>
    <xf numFmtId="0" fontId="7" fillId="2" borderId="2" xfId="0" applyFont="1" applyFill="1" applyBorder="1"/>
    <xf numFmtId="0" fontId="7" fillId="2" borderId="3" xfId="0" applyFont="1" applyFill="1" applyBorder="1"/>
    <xf numFmtId="0" fontId="7" fillId="2" borderId="4" xfId="0" applyFont="1" applyFill="1" applyBorder="1"/>
    <xf numFmtId="0" fontId="7" fillId="3" borderId="0" xfId="0" applyFont="1" applyFill="1"/>
    <xf numFmtId="166" fontId="6" fillId="0" borderId="0" xfId="0" applyNumberFormat="1" applyFont="1"/>
    <xf numFmtId="166" fontId="6" fillId="0" borderId="1" xfId="0" applyNumberFormat="1" applyFont="1" applyBorder="1"/>
    <xf numFmtId="166" fontId="6" fillId="0" borderId="5" xfId="0" applyNumberFormat="1" applyFont="1" applyBorder="1"/>
    <xf numFmtId="166" fontId="6" fillId="0" borderId="0" xfId="0" applyNumberFormat="1" applyFont="1" applyBorder="1"/>
    <xf numFmtId="0" fontId="8" fillId="0" borderId="0" xfId="0" applyFont="1"/>
    <xf numFmtId="0" fontId="6" fillId="0" borderId="0" xfId="0" applyFont="1" applyBorder="1"/>
    <xf numFmtId="2" fontId="7" fillId="2" borderId="2" xfId="0" applyNumberFormat="1" applyFont="1" applyFill="1" applyBorder="1"/>
    <xf numFmtId="3" fontId="7" fillId="2" borderId="3" xfId="0" applyNumberFormat="1" applyFont="1" applyFill="1" applyBorder="1"/>
    <xf numFmtId="3" fontId="7" fillId="2" borderId="4" xfId="0" applyNumberFormat="1" applyFont="1" applyFill="1" applyBorder="1"/>
    <xf numFmtId="166" fontId="7" fillId="3" borderId="0" xfId="0" applyNumberFormat="1" applyFont="1" applyFill="1"/>
    <xf numFmtId="0" fontId="6" fillId="0" borderId="0" xfId="0" applyFont="1" applyAlignment="1">
      <alignment horizontal="right"/>
    </xf>
    <xf numFmtId="0" fontId="6" fillId="0" borderId="0" xfId="0" applyFont="1" applyFill="1"/>
    <xf numFmtId="4" fontId="6" fillId="0" borderId="0" xfId="1" applyNumberFormat="1" applyFont="1" applyFill="1"/>
    <xf numFmtId="165" fontId="6" fillId="0" borderId="0" xfId="1" applyNumberFormat="1" applyFont="1" applyFill="1"/>
    <xf numFmtId="164" fontId="6" fillId="0" borderId="0" xfId="0" applyNumberFormat="1" applyFont="1" applyFill="1"/>
    <xf numFmtId="167" fontId="6" fillId="0" borderId="0" xfId="0" applyNumberFormat="1" applyFont="1" applyFill="1"/>
    <xf numFmtId="2" fontId="6" fillId="0" borderId="0" xfId="0" applyNumberFormat="1" applyFont="1" applyFill="1"/>
    <xf numFmtId="3" fontId="6" fillId="0" borderId="0" xfId="1" applyNumberFormat="1" applyFont="1" applyFill="1"/>
    <xf numFmtId="3" fontId="6" fillId="0" borderId="0" xfId="0" applyNumberFormat="1" applyFont="1" applyFill="1"/>
    <xf numFmtId="166" fontId="6" fillId="0" borderId="0" xfId="0" applyNumberFormat="1" applyFont="1" applyFill="1"/>
    <xf numFmtId="0" fontId="7" fillId="2" borderId="8" xfId="0" applyFont="1" applyFill="1" applyBorder="1"/>
    <xf numFmtId="2" fontId="6" fillId="0" borderId="0" xfId="0" applyNumberFormat="1" applyFont="1" applyFill="1" applyBorder="1"/>
    <xf numFmtId="166" fontId="6" fillId="0" borderId="5" xfId="0" applyNumberFormat="1" applyFont="1" applyFill="1" applyBorder="1"/>
    <xf numFmtId="166" fontId="6" fillId="0" borderId="1" xfId="0" applyNumberFormat="1" applyFont="1" applyFill="1" applyBorder="1"/>
    <xf numFmtId="166" fontId="6" fillId="0" borderId="0" xfId="0" applyNumberFormat="1" applyFont="1" applyFill="1" applyBorder="1"/>
    <xf numFmtId="2" fontId="7" fillId="2" borderId="6" xfId="0" applyNumberFormat="1" applyFont="1" applyFill="1" applyBorder="1"/>
    <xf numFmtId="3" fontId="7" fillId="2" borderId="7" xfId="0" applyNumberFormat="1" applyFont="1" applyFill="1" applyBorder="1"/>
    <xf numFmtId="3" fontId="6" fillId="2" borderId="7" xfId="0" applyNumberFormat="1" applyFont="1" applyFill="1" applyBorder="1"/>
    <xf numFmtId="2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9" fillId="0" borderId="0" xfId="0" applyFont="1"/>
    <xf numFmtId="3" fontId="6" fillId="0" borderId="0" xfId="0" applyNumberFormat="1" applyFont="1" applyAlignment="1">
      <alignment horizontal="right"/>
    </xf>
    <xf numFmtId="0" fontId="10" fillId="0" borderId="0" xfId="0" applyFont="1"/>
    <xf numFmtId="2" fontId="6" fillId="3" borderId="0" xfId="0" applyNumberFormat="1" applyFont="1" applyFill="1"/>
    <xf numFmtId="3" fontId="6" fillId="3" borderId="0" xfId="0" applyNumberFormat="1" applyFont="1" applyFill="1"/>
    <xf numFmtId="0" fontId="5" fillId="0" borderId="0" xfId="0" applyFont="1" applyFill="1"/>
    <xf numFmtId="0" fontId="8" fillId="0" borderId="0" xfId="0" applyFont="1" applyFill="1"/>
    <xf numFmtId="0" fontId="6" fillId="0" borderId="2" xfId="0" applyFont="1" applyFill="1" applyBorder="1"/>
    <xf numFmtId="3" fontId="6" fillId="0" borderId="3" xfId="0" applyNumberFormat="1" applyFont="1" applyFill="1" applyBorder="1"/>
    <xf numFmtId="0" fontId="6" fillId="3" borderId="0" xfId="0" applyFont="1" applyFill="1"/>
    <xf numFmtId="0" fontId="0" fillId="0" borderId="0" xfId="0" applyAlignment="1">
      <alignment horizontal="left"/>
    </xf>
    <xf numFmtId="4" fontId="0" fillId="0" borderId="0" xfId="0" applyNumberFormat="1"/>
    <xf numFmtId="0" fontId="11" fillId="0" borderId="0" xfId="0" applyFont="1"/>
    <xf numFmtId="4" fontId="11" fillId="0" borderId="0" xfId="0" applyNumberFormat="1" applyFont="1"/>
    <xf numFmtId="1" fontId="12" fillId="0" borderId="0" xfId="0" applyNumberFormat="1" applyFont="1"/>
    <xf numFmtId="0" fontId="12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3" fillId="0" borderId="0" xfId="0" applyFont="1"/>
    <xf numFmtId="0" fontId="6" fillId="0" borderId="0" xfId="0" applyFont="1" applyFill="1" applyAlignment="1">
      <alignment horizontal="right"/>
    </xf>
    <xf numFmtId="4" fontId="6" fillId="0" borderId="0" xfId="0" applyNumberFormat="1" applyFont="1" applyFill="1"/>
    <xf numFmtId="0" fontId="6" fillId="0" borderId="0" xfId="0" applyFont="1" applyFill="1" applyBorder="1"/>
    <xf numFmtId="4" fontId="6" fillId="0" borderId="0" xfId="1" applyNumberFormat="1" applyFont="1"/>
    <xf numFmtId="166" fontId="11" fillId="0" borderId="0" xfId="0" applyNumberFormat="1" applyFont="1"/>
    <xf numFmtId="168" fontId="11" fillId="0" borderId="0" xfId="0" applyNumberFormat="1" applyFont="1"/>
    <xf numFmtId="4" fontId="11" fillId="0" borderId="0" xfId="0" applyNumberFormat="1" applyFont="1" applyFill="1"/>
    <xf numFmtId="0" fontId="11" fillId="0" borderId="0" xfId="0" applyFont="1" applyFill="1"/>
    <xf numFmtId="1" fontId="12" fillId="0" borderId="0" xfId="0" applyNumberFormat="1" applyFont="1" applyFill="1"/>
    <xf numFmtId="0" fontId="12" fillId="0" borderId="0" xfId="0" applyFont="1" applyFill="1"/>
    <xf numFmtId="168" fontId="11" fillId="0" borderId="0" xfId="0" applyNumberFormat="1" applyFont="1" applyFill="1"/>
    <xf numFmtId="166" fontId="11" fillId="0" borderId="0" xfId="0" applyNumberFormat="1" applyFont="1" applyFill="1"/>
    <xf numFmtId="0" fontId="0" fillId="0" borderId="0" xfId="0" applyFill="1"/>
    <xf numFmtId="0" fontId="15" fillId="0" borderId="0" xfId="0" applyFont="1"/>
    <xf numFmtId="3" fontId="6" fillId="0" borderId="4" xfId="0" applyNumberFormat="1" applyFont="1" applyBorder="1"/>
    <xf numFmtId="3" fontId="7" fillId="2" borderId="2" xfId="0" applyNumberFormat="1" applyFont="1" applyFill="1" applyBorder="1"/>
    <xf numFmtId="3" fontId="0" fillId="0" borderId="0" xfId="0" applyNumberFormat="1"/>
    <xf numFmtId="4" fontId="6" fillId="0" borderId="0" xfId="0" applyNumberFormat="1" applyFont="1"/>
    <xf numFmtId="4" fontId="7" fillId="2" borderId="2" xfId="0" applyNumberFormat="1" applyFont="1" applyFill="1" applyBorder="1"/>
    <xf numFmtId="3" fontId="6" fillId="2" borderId="3" xfId="0" applyNumberFormat="1" applyFont="1" applyFill="1" applyBorder="1"/>
    <xf numFmtId="169" fontId="6" fillId="0" borderId="1" xfId="0" applyNumberFormat="1" applyFont="1" applyBorder="1"/>
    <xf numFmtId="170" fontId="11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/>
    <xf numFmtId="171" fontId="11" fillId="0" borderId="0" xfId="0" applyNumberFormat="1" applyFont="1"/>
    <xf numFmtId="0" fontId="1" fillId="0" borderId="0" xfId="0" applyFont="1"/>
    <xf numFmtId="0" fontId="16" fillId="0" borderId="0" xfId="0" applyFont="1"/>
    <xf numFmtId="4" fontId="1" fillId="0" borderId="0" xfId="0" applyNumberFormat="1" applyFont="1"/>
    <xf numFmtId="4" fontId="1" fillId="0" borderId="0" xfId="0" applyNumberFormat="1" applyFont="1" applyFill="1"/>
    <xf numFmtId="166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" fontId="11" fillId="0" borderId="0" xfId="0" applyNumberFormat="1" applyFont="1" applyAlignment="1">
      <alignment horizontal="right"/>
    </xf>
    <xf numFmtId="4" fontId="11" fillId="0" borderId="0" xfId="0" applyNumberFormat="1" applyFont="1" applyFill="1" applyAlignment="1">
      <alignment horizontal="right"/>
    </xf>
  </cellXfs>
  <cellStyles count="4">
    <cellStyle name="Comma" xfId="1" builtinId="3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J41"/>
  <sheetViews>
    <sheetView topLeftCell="A7" workbookViewId="0">
      <pane xSplit="7160" topLeftCell="AD1" activePane="topRight"/>
      <selection activeCell="C18" sqref="C18"/>
      <selection pane="topRight" activeCell="AL29" sqref="AL29"/>
    </sheetView>
  </sheetViews>
  <sheetFormatPr baseColWidth="10" defaultRowHeight="15"/>
  <cols>
    <col min="1" max="1" width="8.6640625" style="2" customWidth="1"/>
    <col min="2" max="2" width="7.1640625" style="2" customWidth="1"/>
    <col min="3" max="3" width="18.33203125" style="2" customWidth="1"/>
    <col min="4" max="4" width="14.6640625" style="2" bestFit="1" customWidth="1"/>
    <col min="5" max="5" width="19.6640625" style="2" customWidth="1"/>
    <col min="6" max="6" width="20.5" style="3" customWidth="1"/>
    <col min="7" max="7" width="2.83203125" style="2" customWidth="1"/>
    <col min="8" max="8" width="14.5" style="2" customWidth="1"/>
    <col min="9" max="10" width="16.5" style="2" customWidth="1"/>
    <col min="11" max="11" width="12" style="2" customWidth="1"/>
    <col min="12" max="12" width="4.83203125" style="2" customWidth="1"/>
    <col min="13" max="16" width="10.83203125" style="2"/>
    <col min="17" max="17" width="10.83203125" style="5" customWidth="1"/>
    <col min="18" max="18" width="13.6640625" style="3" customWidth="1"/>
    <col min="19" max="19" width="10.83203125" style="3"/>
    <col min="20" max="20" width="2.83203125" style="2" customWidth="1"/>
    <col min="21" max="21" width="10.83203125" style="15"/>
    <col min="22" max="22" width="12.33203125" style="15" bestFit="1" customWidth="1"/>
    <col min="23" max="23" width="11" style="15" bestFit="1" customWidth="1"/>
    <col min="24" max="24" width="4.83203125" style="2" customWidth="1"/>
    <col min="25" max="25" width="10.83203125" style="5"/>
    <col min="26" max="26" width="14" style="3" customWidth="1"/>
    <col min="27" max="27" width="10.83203125" style="3"/>
    <col min="28" max="28" width="4.83203125" style="2" customWidth="1"/>
    <col min="29" max="31" width="10.83203125" style="15"/>
    <col min="32" max="32" width="4.83203125" style="2" customWidth="1"/>
    <col min="33" max="33" width="15.83203125" style="2" customWidth="1"/>
    <col min="34" max="34" width="16.5" style="2" customWidth="1"/>
    <col min="35" max="16384" width="10.83203125" style="2"/>
  </cols>
  <sheetData>
    <row r="1" spans="1:36">
      <c r="B1" s="50" t="s">
        <v>80</v>
      </c>
      <c r="C1" s="26"/>
      <c r="D1" s="26"/>
      <c r="E1" s="26"/>
    </row>
    <row r="2" spans="1:36">
      <c r="B2" s="26"/>
      <c r="C2" s="26" t="s">
        <v>81</v>
      </c>
      <c r="D2" s="26"/>
      <c r="E2" s="26"/>
    </row>
    <row r="3" spans="1:36">
      <c r="B3" s="26"/>
      <c r="C3" s="26"/>
      <c r="D3" s="26"/>
      <c r="E3" s="26"/>
    </row>
    <row r="4" spans="1:36">
      <c r="B4" s="26"/>
      <c r="C4" s="51" t="s">
        <v>90</v>
      </c>
      <c r="D4" s="26"/>
      <c r="E4" s="26"/>
    </row>
    <row r="5" spans="1:36">
      <c r="B5" s="26"/>
      <c r="C5" s="51"/>
      <c r="D5" s="26"/>
      <c r="E5" s="26"/>
    </row>
    <row r="6" spans="1:36">
      <c r="B6" s="26"/>
      <c r="C6" s="51"/>
      <c r="D6" s="26"/>
      <c r="E6" s="26"/>
    </row>
    <row r="7" spans="1:36" ht="16" thickBot="1">
      <c r="A7" s="25" t="s">
        <v>48</v>
      </c>
      <c r="B7" s="26"/>
      <c r="C7" s="26"/>
      <c r="D7" s="54"/>
      <c r="E7" s="54"/>
      <c r="F7" s="49"/>
      <c r="Q7" s="48" t="s">
        <v>89</v>
      </c>
      <c r="R7" s="49"/>
      <c r="S7" s="49"/>
    </row>
    <row r="8" spans="1:36" ht="16" thickBot="1">
      <c r="A8" s="25" t="s">
        <v>13</v>
      </c>
      <c r="B8" s="26"/>
      <c r="C8" s="26"/>
      <c r="D8" s="52" t="s">
        <v>58</v>
      </c>
      <c r="E8" s="53"/>
      <c r="F8" s="10"/>
      <c r="H8" s="11" t="s">
        <v>73</v>
      </c>
      <c r="I8" s="12"/>
      <c r="J8" s="12"/>
      <c r="K8" s="13"/>
      <c r="M8" s="14" t="s">
        <v>79</v>
      </c>
      <c r="N8" s="14"/>
      <c r="O8" s="14"/>
      <c r="Q8" s="21" t="s">
        <v>74</v>
      </c>
      <c r="R8" s="22"/>
      <c r="S8" s="23"/>
      <c r="U8" s="24" t="s">
        <v>68</v>
      </c>
      <c r="V8" s="24"/>
      <c r="W8" s="24"/>
      <c r="Y8" s="21" t="s">
        <v>77</v>
      </c>
      <c r="Z8" s="22"/>
      <c r="AA8" s="23"/>
      <c r="AC8" s="24" t="s">
        <v>78</v>
      </c>
      <c r="AD8" s="24"/>
      <c r="AE8" s="24"/>
      <c r="AG8" s="40" t="s">
        <v>76</v>
      </c>
      <c r="AH8" s="41"/>
      <c r="AI8" s="42"/>
      <c r="AJ8" s="35"/>
    </row>
    <row r="9" spans="1:36">
      <c r="B9" s="64" t="s">
        <v>47</v>
      </c>
      <c r="C9" s="26" t="s">
        <v>48</v>
      </c>
      <c r="D9" s="2" t="s">
        <v>84</v>
      </c>
      <c r="E9" s="3" t="s">
        <v>86</v>
      </c>
      <c r="F9" s="46" t="s">
        <v>85</v>
      </c>
      <c r="H9" s="2" t="s">
        <v>84</v>
      </c>
      <c r="I9" s="3" t="s">
        <v>86</v>
      </c>
      <c r="J9" s="46" t="s">
        <v>85</v>
      </c>
      <c r="M9" s="2" t="s">
        <v>84</v>
      </c>
      <c r="N9" s="3" t="s">
        <v>86</v>
      </c>
      <c r="O9" s="46" t="s">
        <v>85</v>
      </c>
      <c r="Q9" s="26" t="s">
        <v>84</v>
      </c>
      <c r="R9" s="33" t="s">
        <v>86</v>
      </c>
      <c r="S9" s="44" t="s">
        <v>85</v>
      </c>
      <c r="U9" s="2" t="s">
        <v>84</v>
      </c>
      <c r="V9" s="3" t="s">
        <v>86</v>
      </c>
      <c r="W9" s="46" t="s">
        <v>85</v>
      </c>
      <c r="Y9" s="2" t="s">
        <v>84</v>
      </c>
      <c r="Z9" s="3" t="s">
        <v>86</v>
      </c>
      <c r="AA9" s="46" t="s">
        <v>85</v>
      </c>
      <c r="AC9" s="2" t="s">
        <v>84</v>
      </c>
      <c r="AD9" s="3" t="s">
        <v>86</v>
      </c>
      <c r="AE9" s="46" t="s">
        <v>85</v>
      </c>
      <c r="AG9" s="2" t="s">
        <v>84</v>
      </c>
      <c r="AH9" s="3" t="s">
        <v>86</v>
      </c>
      <c r="AI9" s="46" t="s">
        <v>85</v>
      </c>
      <c r="AJ9" s="25" t="s">
        <v>72</v>
      </c>
    </row>
    <row r="10" spans="1:36" s="26" customFormat="1">
      <c r="A10" s="2">
        <v>1.1000000000000001</v>
      </c>
      <c r="B10" s="26">
        <v>1850</v>
      </c>
      <c r="C10" s="26" t="s">
        <v>53</v>
      </c>
      <c r="D10" s="31">
        <v>165.52064081566473</v>
      </c>
      <c r="E10" s="33">
        <v>448159864.07419503</v>
      </c>
      <c r="F10" s="33">
        <v>2707576.9031929797</v>
      </c>
      <c r="H10" s="65">
        <v>110.44590476106961</v>
      </c>
      <c r="I10" s="33">
        <v>2255070.3670762558</v>
      </c>
      <c r="J10" s="33">
        <v>20417.87218778918</v>
      </c>
      <c r="M10" s="34">
        <f t="shared" ref="M10:M18" si="0">H10/D10</f>
        <v>0.66726363682986123</v>
      </c>
      <c r="N10" s="34">
        <f t="shared" ref="N10:N18" si="1">I10/E10</f>
        <v>5.0318436518958735E-3</v>
      </c>
      <c r="O10" s="34">
        <f t="shared" ref="O10:O18" si="2">J10/F10</f>
        <v>7.5410128383466704E-3</v>
      </c>
      <c r="Q10" s="31"/>
      <c r="R10" s="33"/>
      <c r="S10" s="33"/>
      <c r="U10" s="34"/>
      <c r="V10" s="34"/>
      <c r="W10" s="34"/>
      <c r="Y10" s="31">
        <f t="shared" ref="Y10:Y18" si="3">Z10/AA10</f>
        <v>110.44590476106961</v>
      </c>
      <c r="Z10" s="33">
        <f t="shared" ref="Z10:AA13" si="4">I10+R10</f>
        <v>2255070.3670762558</v>
      </c>
      <c r="AA10" s="33">
        <f t="shared" si="4"/>
        <v>20417.87218778918</v>
      </c>
      <c r="AC10" s="34">
        <f t="shared" ref="AC10:AE17" si="5">Y10/D10</f>
        <v>0.66726363682986123</v>
      </c>
      <c r="AD10" s="34">
        <f t="shared" si="5"/>
        <v>5.0318436518958735E-3</v>
      </c>
      <c r="AE10" s="34">
        <f t="shared" si="5"/>
        <v>7.5410128383466704E-3</v>
      </c>
      <c r="AG10" s="31" t="s">
        <v>60</v>
      </c>
      <c r="AH10" s="31" t="s">
        <v>60</v>
      </c>
      <c r="AI10" s="31" t="s">
        <v>60</v>
      </c>
      <c r="AJ10" s="31"/>
    </row>
    <row r="11" spans="1:36" s="26" customFormat="1">
      <c r="A11" s="2">
        <v>1.2</v>
      </c>
      <c r="B11" s="26">
        <v>1850</v>
      </c>
      <c r="C11" s="26" t="s">
        <v>51</v>
      </c>
      <c r="D11" s="31">
        <v>149.1143777659951</v>
      </c>
      <c r="E11" s="33">
        <v>862958249.15687788</v>
      </c>
      <c r="F11" s="33">
        <v>5787223.6204554103</v>
      </c>
      <c r="H11" s="65">
        <v>83.60307598832577</v>
      </c>
      <c r="I11" s="33">
        <v>9279571.2470453996</v>
      </c>
      <c r="J11" s="33">
        <v>110995.57208087879</v>
      </c>
      <c r="M11" s="34">
        <f t="shared" si="0"/>
        <v>0.56066408377818477</v>
      </c>
      <c r="N11" s="34">
        <f t="shared" si="1"/>
        <v>1.0753209968282555E-2</v>
      </c>
      <c r="O11" s="34">
        <f t="shared" si="2"/>
        <v>1.9179416480219626E-2</v>
      </c>
      <c r="Q11" s="31"/>
      <c r="R11" s="33"/>
      <c r="S11" s="33"/>
      <c r="U11" s="34"/>
      <c r="V11" s="34"/>
      <c r="W11" s="34"/>
      <c r="Y11" s="31">
        <f t="shared" si="3"/>
        <v>83.60307598832577</v>
      </c>
      <c r="Z11" s="33">
        <f t="shared" si="4"/>
        <v>9279571.2470453996</v>
      </c>
      <c r="AA11" s="33">
        <f t="shared" si="4"/>
        <v>110995.57208087879</v>
      </c>
      <c r="AC11" s="34">
        <f t="shared" si="5"/>
        <v>0.56066408377818477</v>
      </c>
      <c r="AD11" s="34">
        <f t="shared" si="5"/>
        <v>1.0753209968282555E-2</v>
      </c>
      <c r="AE11" s="34">
        <f t="shared" si="5"/>
        <v>1.9179416480219626E-2</v>
      </c>
      <c r="AG11" s="31" t="s">
        <v>60</v>
      </c>
      <c r="AH11" s="31" t="s">
        <v>60</v>
      </c>
      <c r="AI11" s="31" t="s">
        <v>60</v>
      </c>
      <c r="AJ11" s="31"/>
    </row>
    <row r="12" spans="1:36" s="26" customFormat="1">
      <c r="A12" s="2">
        <v>1.3</v>
      </c>
      <c r="B12" s="26">
        <v>1850</v>
      </c>
      <c r="C12" s="26" t="s">
        <v>49</v>
      </c>
      <c r="D12" s="31">
        <v>118.81004909908914</v>
      </c>
      <c r="E12" s="33">
        <v>532289458.81780624</v>
      </c>
      <c r="F12" s="33">
        <v>4480172.0296729263</v>
      </c>
      <c r="H12" s="65">
        <v>93.796202321073778</v>
      </c>
      <c r="I12" s="33">
        <v>4020953.1667272002</v>
      </c>
      <c r="J12" s="33">
        <v>42869.0401873956</v>
      </c>
      <c r="M12" s="34">
        <f t="shared" si="0"/>
        <v>0.7894635431288014</v>
      </c>
      <c r="N12" s="34">
        <f t="shared" si="1"/>
        <v>7.5540725071985785E-3</v>
      </c>
      <c r="O12" s="34">
        <f t="shared" si="2"/>
        <v>9.5686147548502149E-3</v>
      </c>
      <c r="Q12" s="31"/>
      <c r="R12" s="33"/>
      <c r="S12" s="33"/>
      <c r="U12" s="34"/>
      <c r="V12" s="34"/>
      <c r="W12" s="34"/>
      <c r="Y12" s="31">
        <f t="shared" si="3"/>
        <v>93.796202321073778</v>
      </c>
      <c r="Z12" s="33">
        <f t="shared" si="4"/>
        <v>4020953.1667272002</v>
      </c>
      <c r="AA12" s="33">
        <f t="shared" si="4"/>
        <v>42869.0401873956</v>
      </c>
      <c r="AC12" s="34">
        <f t="shared" si="5"/>
        <v>0.7894635431288014</v>
      </c>
      <c r="AD12" s="34">
        <f t="shared" si="5"/>
        <v>7.5540725071985785E-3</v>
      </c>
      <c r="AE12" s="34">
        <f t="shared" si="5"/>
        <v>9.5686147548502149E-3</v>
      </c>
      <c r="AG12" s="31" t="s">
        <v>60</v>
      </c>
      <c r="AH12" s="31" t="s">
        <v>60</v>
      </c>
      <c r="AI12" s="31" t="s">
        <v>60</v>
      </c>
      <c r="AJ12" s="31"/>
    </row>
    <row r="13" spans="1:36" s="26" customFormat="1">
      <c r="A13" s="2">
        <v>1.4</v>
      </c>
      <c r="B13" s="26">
        <v>1850</v>
      </c>
      <c r="C13" s="26" t="s">
        <v>56</v>
      </c>
      <c r="D13" s="31">
        <v>120.47227411470405</v>
      </c>
      <c r="E13" s="33">
        <v>94935006.748030007</v>
      </c>
      <c r="F13" s="33">
        <v>788023.69628750009</v>
      </c>
      <c r="H13" s="65">
        <v>91.797598193111739</v>
      </c>
      <c r="I13" s="33">
        <v>416750.11162787303</v>
      </c>
      <c r="J13" s="33">
        <v>4539.8803436138805</v>
      </c>
      <c r="M13" s="34">
        <f t="shared" si="0"/>
        <v>0.76198111862410278</v>
      </c>
      <c r="N13" s="34">
        <f t="shared" si="1"/>
        <v>4.3898465476911236E-3</v>
      </c>
      <c r="O13" s="34">
        <f t="shared" si="2"/>
        <v>5.7610962271844738E-3</v>
      </c>
      <c r="Q13" s="31">
        <v>28.486757243942076</v>
      </c>
      <c r="R13" s="33">
        <v>2544323.2099999301</v>
      </c>
      <c r="S13" s="33">
        <v>89315.999999999985</v>
      </c>
      <c r="U13" s="34">
        <f t="shared" ref="U13:W18" si="6">Q13/D13</f>
        <v>0.23645903136865556</v>
      </c>
      <c r="V13" s="34">
        <f t="shared" si="6"/>
        <v>2.6800684986023105E-2</v>
      </c>
      <c r="W13" s="34">
        <f t="shared" si="6"/>
        <v>0.11334176931579761</v>
      </c>
      <c r="Y13" s="31">
        <f t="shared" si="3"/>
        <v>31.549150791480272</v>
      </c>
      <c r="Z13" s="33">
        <f t="shared" si="4"/>
        <v>2961073.3216278031</v>
      </c>
      <c r="AA13" s="33">
        <f t="shared" si="4"/>
        <v>93855.88034361387</v>
      </c>
      <c r="AC13" s="34">
        <f t="shared" si="5"/>
        <v>0.26187893457910238</v>
      </c>
      <c r="AD13" s="34">
        <f t="shared" si="5"/>
        <v>3.119053153371423E-2</v>
      </c>
      <c r="AE13" s="34">
        <f t="shared" si="5"/>
        <v>0.11910286554298208</v>
      </c>
      <c r="AG13" s="31" t="s">
        <v>60</v>
      </c>
      <c r="AH13" s="31" t="s">
        <v>60</v>
      </c>
      <c r="AI13" s="31" t="s">
        <v>60</v>
      </c>
      <c r="AJ13" s="31"/>
    </row>
    <row r="14" spans="1:36" s="26" customFormat="1">
      <c r="A14" s="2">
        <v>1.5</v>
      </c>
      <c r="B14" s="2">
        <v>1860</v>
      </c>
      <c r="C14" s="25" t="s">
        <v>1</v>
      </c>
      <c r="D14" s="5">
        <f>E14/F14</f>
        <v>140.83725256061174</v>
      </c>
      <c r="E14" s="7">
        <f>SUM(E10:E13)</f>
        <v>1938342578.7969091</v>
      </c>
      <c r="F14" s="7">
        <f>SUM(F10:F13)</f>
        <v>13762996.249608817</v>
      </c>
      <c r="H14" s="5">
        <f>I14/J14</f>
        <v>89.319615644102811</v>
      </c>
      <c r="I14" s="7">
        <f>SUM(I10:I13)</f>
        <v>15972344.892476728</v>
      </c>
      <c r="J14" s="7">
        <f>SUM(J10:J13)</f>
        <v>178822.36479967742</v>
      </c>
      <c r="M14" s="34">
        <f t="shared" si="0"/>
        <v>0.63420447374647959</v>
      </c>
      <c r="N14" s="34">
        <f t="shared" si="1"/>
        <v>8.2402074159617575E-3</v>
      </c>
      <c r="O14" s="34">
        <f t="shared" si="2"/>
        <v>1.2992982164385903E-2</v>
      </c>
      <c r="Q14" s="5">
        <f>R14/S14</f>
        <v>28.486757243942076</v>
      </c>
      <c r="R14" s="7">
        <f>SUM(R10:R13)</f>
        <v>2544323.2099999301</v>
      </c>
      <c r="S14" s="7">
        <f>SUM(S10:S13)</f>
        <v>89315.999999999985</v>
      </c>
      <c r="U14" s="34">
        <f t="shared" si="6"/>
        <v>0.2022672036411837</v>
      </c>
      <c r="V14" s="34">
        <f t="shared" si="6"/>
        <v>1.312628241174551E-3</v>
      </c>
      <c r="W14" s="34">
        <f t="shared" si="6"/>
        <v>6.4895752625478333E-3</v>
      </c>
      <c r="Y14" s="5">
        <f t="shared" si="3"/>
        <v>69.056392270871839</v>
      </c>
      <c r="Z14" s="7">
        <f>SUM(Z10:Z13)</f>
        <v>18516668.102476656</v>
      </c>
      <c r="AA14" s="7">
        <f>SUM(AA10:AA13)</f>
        <v>268138.36479967739</v>
      </c>
      <c r="AC14" s="34">
        <f t="shared" si="5"/>
        <v>0.49032760164894745</v>
      </c>
      <c r="AD14" s="34">
        <f t="shared" si="5"/>
        <v>9.552835657136308E-3</v>
      </c>
      <c r="AE14" s="34">
        <f t="shared" si="5"/>
        <v>1.9482557426933736E-2</v>
      </c>
      <c r="AG14" s="31" t="s">
        <v>60</v>
      </c>
      <c r="AH14" s="31" t="s">
        <v>60</v>
      </c>
      <c r="AI14" s="31" t="s">
        <v>60</v>
      </c>
      <c r="AJ14" s="31"/>
    </row>
    <row r="15" spans="1:36" s="26" customFormat="1">
      <c r="A15" s="2">
        <v>2.1</v>
      </c>
      <c r="B15" s="26">
        <v>1850</v>
      </c>
      <c r="C15" s="26" t="s">
        <v>55</v>
      </c>
      <c r="D15" s="31">
        <v>148.2615743847916</v>
      </c>
      <c r="E15" s="33">
        <v>424348468.18425119</v>
      </c>
      <c r="F15" s="33">
        <v>2862160.812368792</v>
      </c>
      <c r="H15" s="65">
        <v>61.277736341921077</v>
      </c>
      <c r="I15" s="33">
        <v>9405158.7729480509</v>
      </c>
      <c r="J15" s="33">
        <v>153484.10914640513</v>
      </c>
      <c r="M15" s="34">
        <f t="shared" si="0"/>
        <v>0.41330828028902161</v>
      </c>
      <c r="N15" s="34">
        <f t="shared" si="1"/>
        <v>2.2163762751853156E-2</v>
      </c>
      <c r="O15" s="34">
        <f t="shared" si="2"/>
        <v>5.362525700272517E-2</v>
      </c>
      <c r="Q15" s="31">
        <v>27.586074372436631</v>
      </c>
      <c r="R15" s="33">
        <v>44292824.869985498</v>
      </c>
      <c r="S15" s="33">
        <v>1605622.6149466874</v>
      </c>
      <c r="U15" s="34">
        <f t="shared" si="6"/>
        <v>0.18606354672075004</v>
      </c>
      <c r="V15" s="34">
        <f t="shared" si="6"/>
        <v>0.10437842525863354</v>
      </c>
      <c r="W15" s="34">
        <f t="shared" si="6"/>
        <v>0.56098267015885672</v>
      </c>
      <c r="Y15" s="31">
        <f t="shared" si="3"/>
        <v>30.525711093860743</v>
      </c>
      <c r="Z15" s="33">
        <f t="shared" ref="Z15:AA17" si="7">I15+R15</f>
        <v>53697983.642933547</v>
      </c>
      <c r="AA15" s="33">
        <f t="shared" si="7"/>
        <v>1759106.7240930926</v>
      </c>
      <c r="AC15" s="34">
        <f t="shared" si="5"/>
        <v>0.20589091422053599</v>
      </c>
      <c r="AD15" s="34">
        <f t="shared" si="5"/>
        <v>0.12654218801048669</v>
      </c>
      <c r="AE15" s="34">
        <f t="shared" si="5"/>
        <v>0.61460792716158186</v>
      </c>
      <c r="AG15" s="31" t="s">
        <v>60</v>
      </c>
      <c r="AH15" s="31" t="s">
        <v>60</v>
      </c>
      <c r="AI15" s="31" t="s">
        <v>60</v>
      </c>
      <c r="AJ15" s="31"/>
    </row>
    <row r="16" spans="1:36" s="26" customFormat="1">
      <c r="A16" s="2">
        <v>2.2000000000000002</v>
      </c>
      <c r="B16" s="26">
        <v>1850</v>
      </c>
      <c r="C16" s="26" t="s">
        <v>50</v>
      </c>
      <c r="D16" s="31">
        <v>137.07494407743539</v>
      </c>
      <c r="E16" s="33">
        <v>307156224.76752943</v>
      </c>
      <c r="F16" s="33">
        <v>2240790.443759094</v>
      </c>
      <c r="H16" s="65">
        <v>79.564212507488989</v>
      </c>
      <c r="I16" s="33">
        <v>1527764.9029059543</v>
      </c>
      <c r="J16" s="33">
        <v>19201.659323432043</v>
      </c>
      <c r="M16" s="34">
        <f t="shared" si="0"/>
        <v>0.58044315132123747</v>
      </c>
      <c r="N16" s="34">
        <f t="shared" si="1"/>
        <v>4.9739018118947131E-3</v>
      </c>
      <c r="O16" s="34">
        <f t="shared" si="2"/>
        <v>8.5691454892229089E-3</v>
      </c>
      <c r="Q16" s="31">
        <v>31.327060862093653</v>
      </c>
      <c r="R16" s="33">
        <v>33907314.229999997</v>
      </c>
      <c r="S16" s="33">
        <v>1082365</v>
      </c>
      <c r="U16" s="34">
        <f t="shared" si="6"/>
        <v>0.22853965816244723</v>
      </c>
      <c r="V16" s="34">
        <f t="shared" si="6"/>
        <v>0.11039110229871682</v>
      </c>
      <c r="W16" s="34">
        <f t="shared" si="6"/>
        <v>0.4830282113236129</v>
      </c>
      <c r="Y16" s="31">
        <f t="shared" si="3"/>
        <v>32.167893638565388</v>
      </c>
      <c r="Z16" s="33">
        <f t="shared" si="7"/>
        <v>35435079.132905953</v>
      </c>
      <c r="AA16" s="33">
        <f t="shared" si="7"/>
        <v>1101566.659323432</v>
      </c>
      <c r="AC16" s="34">
        <f t="shared" si="5"/>
        <v>0.23467376809866386</v>
      </c>
      <c r="AD16" s="34">
        <f t="shared" si="5"/>
        <v>0.11536500411061153</v>
      </c>
      <c r="AE16" s="34">
        <f t="shared" si="5"/>
        <v>0.49159735681283578</v>
      </c>
      <c r="AG16" s="31" t="s">
        <v>60</v>
      </c>
      <c r="AH16" s="31" t="s">
        <v>60</v>
      </c>
      <c r="AI16" s="31" t="s">
        <v>60</v>
      </c>
      <c r="AJ16" s="31"/>
    </row>
    <row r="17" spans="1:36" s="26" customFormat="1">
      <c r="A17" s="2">
        <v>2.2999999999999998</v>
      </c>
      <c r="B17" s="26">
        <v>1850</v>
      </c>
      <c r="C17" s="26" t="s">
        <v>57</v>
      </c>
      <c r="D17" s="31">
        <v>195.93740855075978</v>
      </c>
      <c r="E17" s="33">
        <v>113349384.61830479</v>
      </c>
      <c r="F17" s="33">
        <v>578497.92674450099</v>
      </c>
      <c r="H17" s="65">
        <v>115.95764894233398</v>
      </c>
      <c r="I17" s="33">
        <v>1289627.744245579</v>
      </c>
      <c r="J17" s="33">
        <v>11121.540976455241</v>
      </c>
      <c r="M17" s="39">
        <f t="shared" si="0"/>
        <v>0.59180964880575038</v>
      </c>
      <c r="N17" s="34">
        <f t="shared" si="1"/>
        <v>1.1377456953897896E-2</v>
      </c>
      <c r="O17" s="34">
        <f t="shared" si="2"/>
        <v>1.9224858832324169E-2</v>
      </c>
      <c r="Q17" s="31">
        <v>51.158891200120074</v>
      </c>
      <c r="R17" s="33">
        <v>17339027.2000007</v>
      </c>
      <c r="S17" s="33">
        <v>338925.00000000006</v>
      </c>
      <c r="U17" s="34">
        <f t="shared" si="6"/>
        <v>0.26109813117624647</v>
      </c>
      <c r="V17" s="34">
        <f t="shared" si="6"/>
        <v>0.15296975151994446</v>
      </c>
      <c r="W17" s="34">
        <f t="shared" si="6"/>
        <v>0.58587072542731766</v>
      </c>
      <c r="Y17" s="31">
        <f t="shared" si="3"/>
        <v>53.217651836471852</v>
      </c>
      <c r="Z17" s="33">
        <f t="shared" si="7"/>
        <v>18628654.944246277</v>
      </c>
      <c r="AA17" s="33">
        <f t="shared" si="7"/>
        <v>350046.54097645532</v>
      </c>
      <c r="AC17" s="34">
        <f t="shared" si="5"/>
        <v>0.27160536739815677</v>
      </c>
      <c r="AD17" s="34">
        <f t="shared" si="5"/>
        <v>0.16434720847384235</v>
      </c>
      <c r="AE17" s="34">
        <f t="shared" si="5"/>
        <v>0.60509558425964183</v>
      </c>
      <c r="AG17" s="31" t="s">
        <v>60</v>
      </c>
      <c r="AH17" s="31" t="s">
        <v>60</v>
      </c>
      <c r="AI17" s="31" t="s">
        <v>60</v>
      </c>
      <c r="AJ17" s="31"/>
    </row>
    <row r="18" spans="1:36" s="26" customFormat="1">
      <c r="A18" s="2">
        <v>2.4</v>
      </c>
      <c r="B18" s="2">
        <v>1860</v>
      </c>
      <c r="C18" s="25" t="s">
        <v>63</v>
      </c>
      <c r="D18" s="5">
        <f>E18/F18</f>
        <v>148.70397505570045</v>
      </c>
      <c r="E18" s="7">
        <f>SUM(E15:E17)</f>
        <v>844854077.57008529</v>
      </c>
      <c r="F18" s="7">
        <f>SUM(F15:F17)</f>
        <v>5681449.1828723876</v>
      </c>
      <c r="H18" s="5">
        <f>I18/J18</f>
        <v>66.496547155383681</v>
      </c>
      <c r="I18" s="7">
        <f>SUM(I15:I17)</f>
        <v>12222551.420099584</v>
      </c>
      <c r="J18" s="7">
        <f>SUM(J15:J17)</f>
        <v>183807.30944629241</v>
      </c>
      <c r="M18" s="34">
        <f t="shared" si="0"/>
        <v>0.44717397184894275</v>
      </c>
      <c r="N18" s="34">
        <f t="shared" si="1"/>
        <v>1.4467056198927627E-2</v>
      </c>
      <c r="O18" s="34">
        <f t="shared" si="2"/>
        <v>3.2352187537012238E-2</v>
      </c>
      <c r="Q18" s="5">
        <f>R18/S18</f>
        <v>31.563239000762799</v>
      </c>
      <c r="R18" s="7">
        <f>SUM(R15:R17)</f>
        <v>95539166.299986199</v>
      </c>
      <c r="S18" s="7">
        <f>SUM(S15:S17)</f>
        <v>3026912.6149466876</v>
      </c>
      <c r="U18" s="34">
        <f t="shared" si="6"/>
        <v>0.21225551629632006</v>
      </c>
      <c r="V18" s="34">
        <f t="shared" si="6"/>
        <v>0.11308363045932118</v>
      </c>
      <c r="W18" s="34">
        <f t="shared" si="6"/>
        <v>0.53277122042590586</v>
      </c>
      <c r="Y18" s="5">
        <f t="shared" si="3"/>
        <v>33.563101191537051</v>
      </c>
      <c r="Z18" s="7">
        <f>SUM(Z15:Z17)</f>
        <v>107761717.72008578</v>
      </c>
      <c r="AA18" s="7">
        <f>SUM(AA15:AA17)</f>
        <v>3210719.9243929801</v>
      </c>
      <c r="AC18" s="34">
        <f t="shared" ref="AC18:AE18" si="8">Y18/D18</f>
        <v>0.225704129153005</v>
      </c>
      <c r="AD18" s="34">
        <f t="shared" si="8"/>
        <v>0.12755068665824881</v>
      </c>
      <c r="AE18" s="34">
        <f t="shared" si="8"/>
        <v>0.56512340796291816</v>
      </c>
      <c r="AG18" s="31" t="s">
        <v>60</v>
      </c>
      <c r="AH18" s="31" t="s">
        <v>60</v>
      </c>
      <c r="AI18" s="31" t="s">
        <v>60</v>
      </c>
      <c r="AJ18" s="31"/>
    </row>
    <row r="19" spans="1:36" s="26" customFormat="1">
      <c r="A19" s="2">
        <v>3.1</v>
      </c>
      <c r="B19" s="26">
        <v>1850</v>
      </c>
      <c r="C19" s="26" t="s">
        <v>52</v>
      </c>
      <c r="D19" s="31">
        <v>193.39695616696144</v>
      </c>
      <c r="E19" s="33">
        <v>14098240.877864918</v>
      </c>
      <c r="F19" s="33">
        <v>72897.946055023596</v>
      </c>
      <c r="H19" s="65" t="s">
        <v>60</v>
      </c>
      <c r="I19" s="33" t="s">
        <v>60</v>
      </c>
      <c r="J19" s="33" t="s">
        <v>60</v>
      </c>
      <c r="M19" s="34"/>
      <c r="N19" s="34"/>
      <c r="O19" s="34"/>
      <c r="Q19" s="31"/>
      <c r="R19" s="33"/>
      <c r="S19" s="33"/>
      <c r="U19" s="34"/>
      <c r="V19" s="34"/>
      <c r="W19" s="34"/>
      <c r="AE19" s="34"/>
      <c r="AG19" s="31" t="s">
        <v>60</v>
      </c>
      <c r="AH19" s="31" t="s">
        <v>60</v>
      </c>
      <c r="AI19" s="31" t="s">
        <v>60</v>
      </c>
      <c r="AJ19" s="31"/>
    </row>
    <row r="20" spans="1:36" s="26" customFormat="1">
      <c r="A20" s="2">
        <v>3.2</v>
      </c>
      <c r="B20" s="26">
        <v>1850</v>
      </c>
      <c r="C20" s="26" t="s">
        <v>54</v>
      </c>
      <c r="D20" s="31">
        <v>1003.7616756625371</v>
      </c>
      <c r="E20" s="33">
        <v>103724167.7635296</v>
      </c>
      <c r="F20" s="33">
        <v>103335.45330375961</v>
      </c>
      <c r="H20" s="65">
        <v>595.19100000000003</v>
      </c>
      <c r="I20" s="33">
        <v>245432.95123694401</v>
      </c>
      <c r="J20" s="33">
        <v>412.359984</v>
      </c>
      <c r="M20" s="34">
        <f t="shared" ref="M20:O22" si="9">H20/D20</f>
        <v>0.59296047501229987</v>
      </c>
      <c r="N20" s="34">
        <f t="shared" si="9"/>
        <v>2.3662079583659052E-3</v>
      </c>
      <c r="O20" s="34">
        <f t="shared" si="9"/>
        <v>3.9904986218800209E-3</v>
      </c>
      <c r="Q20" s="31"/>
      <c r="R20" s="33"/>
      <c r="S20" s="33"/>
      <c r="U20" s="34"/>
      <c r="V20" s="34"/>
      <c r="W20" s="34"/>
      <c r="Y20" s="31">
        <f>Z20/AA20</f>
        <v>595.19100000000003</v>
      </c>
      <c r="Z20" s="33">
        <f>I20+R20</f>
        <v>245432.95123694401</v>
      </c>
      <c r="AA20" s="33">
        <f>J20+S20</f>
        <v>412.359984</v>
      </c>
      <c r="AC20" s="34">
        <f t="shared" ref="AC20:AE22" si="10">Y20/D20</f>
        <v>0.59296047501229987</v>
      </c>
      <c r="AD20" s="34">
        <f t="shared" si="10"/>
        <v>2.3662079583659052E-3</v>
      </c>
      <c r="AE20" s="34">
        <f t="shared" si="10"/>
        <v>3.9904986218800209E-3</v>
      </c>
      <c r="AG20" s="31">
        <v>955.24766666666665</v>
      </c>
      <c r="AH20" s="65">
        <v>288780.91351277102</v>
      </c>
      <c r="AI20" s="31">
        <v>302.30999100000002</v>
      </c>
      <c r="AJ20" s="31"/>
    </row>
    <row r="21" spans="1:36" s="26" customFormat="1" ht="16" thickBot="1">
      <c r="A21" s="2">
        <v>3.3</v>
      </c>
      <c r="B21" s="2">
        <v>1860</v>
      </c>
      <c r="C21" s="25" t="s">
        <v>9</v>
      </c>
      <c r="D21" s="5">
        <f>E21/F21</f>
        <v>668.5589058038131</v>
      </c>
      <c r="E21" s="7">
        <f>E19+E20</f>
        <v>117822408.64139451</v>
      </c>
      <c r="F21" s="7">
        <f>F19+F20</f>
        <v>176233.39935878321</v>
      </c>
      <c r="H21" s="5">
        <f>I21/J21</f>
        <v>595.19100000000003</v>
      </c>
      <c r="I21" s="7">
        <f>I20</f>
        <v>245432.95123694401</v>
      </c>
      <c r="J21" s="7">
        <f>J20</f>
        <v>412.359984</v>
      </c>
      <c r="M21" s="34">
        <f t="shared" si="9"/>
        <v>0.89025962384630519</v>
      </c>
      <c r="N21" s="34">
        <f t="shared" si="9"/>
        <v>2.0830753170557417E-3</v>
      </c>
      <c r="O21" s="34">
        <f t="shared" si="9"/>
        <v>2.3398515009093171E-3</v>
      </c>
      <c r="Q21" s="31"/>
      <c r="R21" s="33"/>
      <c r="S21" s="33"/>
      <c r="U21" s="34"/>
      <c r="V21" s="34"/>
      <c r="W21" s="34"/>
      <c r="Y21" s="5">
        <f>Z21/AA21</f>
        <v>595.19100000000003</v>
      </c>
      <c r="Z21" s="7">
        <f>Z19+Z20</f>
        <v>245432.95123694401</v>
      </c>
      <c r="AA21" s="7">
        <f>AA19+AA20</f>
        <v>412.359984</v>
      </c>
      <c r="AC21" s="34">
        <f t="shared" si="10"/>
        <v>0.89025962384630519</v>
      </c>
      <c r="AD21" s="34">
        <f t="shared" si="10"/>
        <v>2.0830753170557417E-3</v>
      </c>
      <c r="AE21" s="34">
        <f t="shared" si="10"/>
        <v>2.3398515009093171E-3</v>
      </c>
      <c r="AG21" s="5">
        <f>AH21/AI21</f>
        <v>955.24766666666665</v>
      </c>
      <c r="AH21" s="67">
        <f>AH20</f>
        <v>288780.91351277102</v>
      </c>
      <c r="AI21" s="67">
        <f>AI20</f>
        <v>302.30999100000002</v>
      </c>
    </row>
    <row r="22" spans="1:36" s="26" customFormat="1" ht="16" thickBot="1">
      <c r="A22" s="2">
        <v>4.0999999999999996</v>
      </c>
      <c r="B22" s="26">
        <v>1850</v>
      </c>
      <c r="C22" s="26" t="s">
        <v>59</v>
      </c>
      <c r="D22" s="31">
        <v>147.85777658806501</v>
      </c>
      <c r="E22" s="33">
        <v>2901019011.5804396</v>
      </c>
      <c r="F22" s="33">
        <v>19620334.3410387</v>
      </c>
      <c r="H22" s="65">
        <v>78.338961145510964</v>
      </c>
      <c r="I22" s="33">
        <v>28440330.756318875</v>
      </c>
      <c r="J22" s="33">
        <v>363041.96967192722</v>
      </c>
      <c r="M22" s="39">
        <f t="shared" si="9"/>
        <v>0.52982645183259469</v>
      </c>
      <c r="N22" s="34">
        <f t="shared" si="9"/>
        <v>9.8035657962906395E-3</v>
      </c>
      <c r="O22" s="34">
        <f t="shared" si="9"/>
        <v>1.8503352866549968E-2</v>
      </c>
      <c r="Q22" s="31">
        <f>R22/S22</f>
        <v>31.475062208060798</v>
      </c>
      <c r="R22" s="33">
        <f>R14+R18</f>
        <v>98083489.509986132</v>
      </c>
      <c r="S22" s="33">
        <f>S14+S18</f>
        <v>3116228.6149466876</v>
      </c>
      <c r="U22" s="34">
        <f>Q22/D22</f>
        <v>0.21287390446666196</v>
      </c>
      <c r="V22" s="34">
        <f>R22/E22</f>
        <v>3.3810012660534565E-2</v>
      </c>
      <c r="W22" s="34">
        <f>S22/F22</f>
        <v>0.15882647873276326</v>
      </c>
      <c r="Y22" s="31">
        <f>Z22/AA22</f>
        <v>36.365041806650424</v>
      </c>
      <c r="Z22" s="33">
        <f>I22+R22</f>
        <v>126523820.266305</v>
      </c>
      <c r="AA22" s="33">
        <f>J22+S22</f>
        <v>3479270.584618615</v>
      </c>
      <c r="AC22" s="38">
        <f t="shared" si="10"/>
        <v>0.24594608850344224</v>
      </c>
      <c r="AD22" s="34">
        <f t="shared" si="10"/>
        <v>4.3613578456825203E-2</v>
      </c>
      <c r="AE22" s="34">
        <f t="shared" si="10"/>
        <v>0.17732983159931323</v>
      </c>
      <c r="AG22" s="31">
        <v>955.24766666666665</v>
      </c>
      <c r="AH22" s="65">
        <v>288780.91351277102</v>
      </c>
      <c r="AI22" s="31">
        <v>302.30999100000002</v>
      </c>
      <c r="AJ22" s="31"/>
    </row>
    <row r="23" spans="1:36" s="26" customFormat="1">
      <c r="A23" s="26">
        <v>4.2</v>
      </c>
      <c r="B23" s="26">
        <v>1850</v>
      </c>
      <c r="C23" s="26" t="s">
        <v>66</v>
      </c>
      <c r="D23" s="31">
        <v>146.60701650227514</v>
      </c>
      <c r="E23" s="31">
        <v>2929748149.7475996</v>
      </c>
      <c r="F23" s="31">
        <v>19983683.043588392</v>
      </c>
      <c r="M23" s="66"/>
      <c r="Q23" s="31"/>
      <c r="R23" s="33"/>
      <c r="S23" s="33"/>
      <c r="U23" s="34"/>
      <c r="V23" s="34"/>
      <c r="W23" s="34"/>
      <c r="Y23" s="31"/>
      <c r="Z23" s="33"/>
      <c r="AA23" s="33"/>
      <c r="AC23" s="34"/>
      <c r="AD23" s="34"/>
      <c r="AE23" s="34"/>
    </row>
    <row r="24" spans="1:36">
      <c r="D24" s="5"/>
      <c r="E24" s="3"/>
      <c r="F24" s="2"/>
      <c r="M24" s="20"/>
      <c r="Q24" s="31"/>
      <c r="R24" s="33"/>
      <c r="S24" s="33"/>
    </row>
    <row r="25" spans="1:36">
      <c r="C25" s="2" t="s">
        <v>63</v>
      </c>
      <c r="D25" s="5">
        <f>E25/F25</f>
        <v>148.70397505570045</v>
      </c>
      <c r="E25" s="3">
        <f>E18</f>
        <v>844854077.57008529</v>
      </c>
      <c r="F25" s="3">
        <f>F18</f>
        <v>5681449.1828723876</v>
      </c>
      <c r="H25" s="5">
        <f>I25/J25</f>
        <v>66.496547155383681</v>
      </c>
      <c r="I25" s="3">
        <f>I18</f>
        <v>12222551.420099584</v>
      </c>
      <c r="J25" s="3">
        <f>J18</f>
        <v>183807.30944629241</v>
      </c>
      <c r="M25" s="18">
        <f t="shared" ref="M25:O26" si="11">H25/D25</f>
        <v>0.44717397184894275</v>
      </c>
      <c r="N25" s="15">
        <f t="shared" si="11"/>
        <v>1.4467056198927627E-2</v>
      </c>
      <c r="O25" s="15">
        <f t="shared" si="11"/>
        <v>3.2352187537012238E-2</v>
      </c>
      <c r="Q25" s="5">
        <f>R25/S25</f>
        <v>31.563239000762799</v>
      </c>
      <c r="R25" s="3">
        <f>R18</f>
        <v>95539166.299986199</v>
      </c>
      <c r="S25" s="3">
        <f>S18</f>
        <v>3026912.6149466876</v>
      </c>
      <c r="U25" s="15">
        <f>Q25/D25</f>
        <v>0.21225551629632006</v>
      </c>
      <c r="V25" s="15">
        <f t="shared" ref="V25" si="12">R25/E25</f>
        <v>0.11308363045932118</v>
      </c>
      <c r="W25" s="15">
        <f t="shared" ref="W25" si="13">S25/F25</f>
        <v>0.53277122042590586</v>
      </c>
      <c r="Y25" s="5">
        <f>Z25/AA25</f>
        <v>33.563101191537051</v>
      </c>
      <c r="Z25" s="3">
        <f>Z18</f>
        <v>107761717.72008578</v>
      </c>
      <c r="AA25" s="3">
        <f>AA18</f>
        <v>3210719.9243929801</v>
      </c>
      <c r="AC25" s="17">
        <f>Y25/D25</f>
        <v>0.225704129153005</v>
      </c>
      <c r="AD25" s="15">
        <f t="shared" ref="AD25" si="14">Z25/E25</f>
        <v>0.12755068665824881</v>
      </c>
      <c r="AE25" s="15">
        <f t="shared" ref="AE25" si="15">AA25/F25</f>
        <v>0.56512340796291816</v>
      </c>
    </row>
    <row r="26" spans="1:36">
      <c r="C26" s="2" t="s">
        <v>64</v>
      </c>
      <c r="D26" s="5">
        <f>E26/F26</f>
        <v>147.50922678073479</v>
      </c>
      <c r="E26" s="3">
        <f>E14+E21</f>
        <v>2056164987.4383037</v>
      </c>
      <c r="F26" s="3">
        <f>F14+F21</f>
        <v>13939229.648967599</v>
      </c>
      <c r="H26" s="5">
        <f>I26/J26</f>
        <v>90.483458845864192</v>
      </c>
      <c r="I26" s="3">
        <f>I14+I21</f>
        <v>16217777.843713673</v>
      </c>
      <c r="J26" s="3">
        <f>J14+J21</f>
        <v>179234.72478367743</v>
      </c>
      <c r="M26" s="18">
        <f t="shared" si="11"/>
        <v>0.61340880716813329</v>
      </c>
      <c r="N26" s="15">
        <f t="shared" si="11"/>
        <v>7.8873913050716681E-3</v>
      </c>
      <c r="O26" s="15">
        <f t="shared" si="11"/>
        <v>1.2858294848234482E-2</v>
      </c>
      <c r="Q26" s="5">
        <f>R26/S26</f>
        <v>28.486757243942076</v>
      </c>
      <c r="R26" s="3">
        <f>R14+R21</f>
        <v>2544323.2099999301</v>
      </c>
      <c r="S26" s="3">
        <f>S14+S21</f>
        <v>89315.999999999985</v>
      </c>
      <c r="U26" s="15">
        <f>Q26/D26</f>
        <v>0.19311847716676217</v>
      </c>
      <c r="V26" s="15">
        <f t="shared" ref="V26" si="16">R26/E26</f>
        <v>1.2374119905474142E-3</v>
      </c>
      <c r="W26" s="15">
        <f t="shared" ref="W26" si="17">S26/F26</f>
        <v>6.4075276933697068E-3</v>
      </c>
      <c r="Y26" s="5">
        <f>Z26/AA26</f>
        <v>69.864272639095745</v>
      </c>
      <c r="Z26" s="3">
        <f>Z14+Z21</f>
        <v>18762101.053713601</v>
      </c>
      <c r="AA26" s="3">
        <f>AA14+AA21</f>
        <v>268550.72478367737</v>
      </c>
      <c r="AC26" s="17">
        <f>Y26/D26</f>
        <v>0.47362645824823929</v>
      </c>
      <c r="AD26" s="15">
        <f t="shared" ref="AD26" si="18">Z26/E26</f>
        <v>9.1248032956190821E-3</v>
      </c>
      <c r="AE26" s="15">
        <f t="shared" ref="AE26" si="19">AA26/F26</f>
        <v>1.9265822541604187E-2</v>
      </c>
    </row>
    <row r="27" spans="1:36">
      <c r="F27" s="2"/>
    </row>
    <row r="28" spans="1:36">
      <c r="C28" s="2" t="s">
        <v>65</v>
      </c>
      <c r="D28" s="15">
        <f>D25/D26</f>
        <v>1.0080994816462674</v>
      </c>
      <c r="E28" s="15">
        <f t="shared" ref="E28:F28" si="20">E25/E26</f>
        <v>0.41088827148187962</v>
      </c>
      <c r="F28" s="15">
        <f t="shared" si="20"/>
        <v>0.40758702783070805</v>
      </c>
      <c r="H28" s="15">
        <f>H25/H26</f>
        <v>0.73490279884921861</v>
      </c>
      <c r="I28" s="15">
        <f t="shared" ref="I28" si="21">I25/I26</f>
        <v>0.75365142733394164</v>
      </c>
      <c r="J28" s="15">
        <f>J25/J26</f>
        <v>1.0255117119081345</v>
      </c>
      <c r="M28" s="15">
        <f>M25/M26</f>
        <v>0.72899829057454968</v>
      </c>
      <c r="N28" s="15">
        <f t="shared" ref="N28:O28" si="22">N25/N26</f>
        <v>1.8342003888694063</v>
      </c>
      <c r="O28" s="15">
        <f t="shared" si="22"/>
        <v>2.516055816020923</v>
      </c>
    </row>
    <row r="29" spans="1:36">
      <c r="C29" s="2" t="s">
        <v>67</v>
      </c>
      <c r="D29" s="15">
        <f>D25/D19</f>
        <v>0.76890545747433015</v>
      </c>
      <c r="E29" s="15">
        <f t="shared" ref="E29:F29" si="23">E25/E19</f>
        <v>59.926205325130795</v>
      </c>
      <c r="F29" s="15">
        <f t="shared" si="23"/>
        <v>77.93702690311757</v>
      </c>
      <c r="H29" s="15" t="e">
        <f>H25/H19</f>
        <v>#VALUE!</v>
      </c>
      <c r="I29" s="15" t="e">
        <f t="shared" ref="I29" si="24">I25/I19</f>
        <v>#VALUE!</v>
      </c>
      <c r="J29" s="15" t="e">
        <f>J25/J19</f>
        <v>#VALUE!</v>
      </c>
      <c r="M29" s="15" t="e">
        <f>M25/M19</f>
        <v>#DIV/0!</v>
      </c>
      <c r="N29" s="15" t="e">
        <f t="shared" ref="N29:O29" si="25">N25/N19</f>
        <v>#DIV/0!</v>
      </c>
      <c r="O29" s="15" t="e">
        <f t="shared" si="25"/>
        <v>#DIV/0!</v>
      </c>
    </row>
    <row r="30" spans="1:36">
      <c r="E30" s="3"/>
      <c r="F30" s="2"/>
    </row>
    <row r="31" spans="1:36">
      <c r="E31" s="3"/>
      <c r="F31" s="2"/>
    </row>
    <row r="32" spans="1:36">
      <c r="E32" s="3"/>
      <c r="F32" s="2"/>
    </row>
    <row r="33" spans="5:17">
      <c r="E33" s="3"/>
      <c r="F33" s="2"/>
    </row>
    <row r="41" spans="5:17">
      <c r="Q41" s="3"/>
    </row>
  </sheetData>
  <sortState ref="A10:AJ23">
    <sortCondition ref="A10:A23"/>
  </sortState>
  <phoneticPr fontId="18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J39"/>
  <sheetViews>
    <sheetView tabSelected="1" workbookViewId="0">
      <pane xSplit="7280" activePane="topRight"/>
      <selection activeCell="A2" sqref="A2:XFD2"/>
      <selection pane="topRight" activeCell="B4" sqref="B4"/>
    </sheetView>
  </sheetViews>
  <sheetFormatPr baseColWidth="10" defaultRowHeight="15"/>
  <cols>
    <col min="1" max="1" width="7.6640625" style="2" customWidth="1"/>
    <col min="2" max="2" width="5.83203125" style="2" customWidth="1"/>
    <col min="3" max="3" width="17.83203125" style="2" customWidth="1"/>
    <col min="4" max="4" width="10.83203125" style="2"/>
    <col min="5" max="5" width="18" style="3" customWidth="1"/>
    <col min="6" max="6" width="20.5" style="2" customWidth="1"/>
    <col min="7" max="7" width="2.83203125" style="2" customWidth="1"/>
    <col min="8" max="8" width="10.83203125" style="2"/>
    <col min="9" max="10" width="17.1640625" style="2" customWidth="1"/>
    <col min="11" max="11" width="9.83203125" style="2" customWidth="1"/>
    <col min="12" max="12" width="4.83203125" style="2" customWidth="1"/>
    <col min="13" max="17" width="10.83203125" style="2"/>
    <col min="18" max="18" width="17.1640625" style="2" customWidth="1"/>
    <col min="19" max="19" width="20.1640625" style="2" customWidth="1"/>
    <col min="20" max="20" width="4.83203125" style="2" customWidth="1"/>
    <col min="21" max="21" width="10.83203125" style="2"/>
    <col min="22" max="22" width="17.6640625" style="2" customWidth="1"/>
    <col min="23" max="23" width="19.5" style="2" customWidth="1"/>
    <col min="24" max="24" width="4.83203125" style="2" customWidth="1"/>
    <col min="25" max="25" width="10.83203125" style="2"/>
    <col min="26" max="26" width="17.33203125" style="2" customWidth="1"/>
    <col min="27" max="27" width="20.1640625" style="2" customWidth="1"/>
    <col min="28" max="28" width="2.83203125" style="2" customWidth="1"/>
    <col min="29" max="29" width="10.83203125" style="2"/>
    <col min="30" max="30" width="17.33203125" style="2" customWidth="1"/>
    <col min="31" max="31" width="20.5" style="2" customWidth="1"/>
    <col min="32" max="32" width="4.83203125" style="2" customWidth="1"/>
    <col min="33" max="33" width="15" style="5" customWidth="1"/>
    <col min="34" max="34" width="17.6640625" style="3" customWidth="1"/>
    <col min="35" max="35" width="10.83203125" style="3"/>
    <col min="36" max="16384" width="10.83203125" style="2"/>
  </cols>
  <sheetData>
    <row r="1" spans="1:36">
      <c r="B1" s="1" t="s">
        <v>61</v>
      </c>
    </row>
    <row r="3" spans="1:36">
      <c r="C3" s="4" t="s">
        <v>0</v>
      </c>
    </row>
    <row r="5" spans="1:36">
      <c r="C5" s="2" t="s">
        <v>43</v>
      </c>
    </row>
    <row r="6" spans="1:36">
      <c r="C6" s="2" t="s">
        <v>46</v>
      </c>
    </row>
    <row r="7" spans="1:36">
      <c r="C7" s="2" t="s">
        <v>44</v>
      </c>
    </row>
    <row r="8" spans="1:36">
      <c r="C8" s="2" t="s">
        <v>45</v>
      </c>
    </row>
    <row r="9" spans="1:36">
      <c r="B9" s="1" t="s">
        <v>80</v>
      </c>
      <c r="C9" s="1"/>
    </row>
    <row r="10" spans="1:36">
      <c r="B10" s="45"/>
      <c r="C10" s="45" t="s">
        <v>42</v>
      </c>
    </row>
    <row r="11" spans="1:36">
      <c r="B11" s="45"/>
      <c r="C11" s="45"/>
    </row>
    <row r="12" spans="1:36">
      <c r="B12" s="45"/>
      <c r="C12" s="19" t="s">
        <v>83</v>
      </c>
    </row>
    <row r="13" spans="1:36">
      <c r="E13" s="2"/>
    </row>
    <row r="14" spans="1:36" ht="16" thickBot="1">
      <c r="A14" s="25" t="s">
        <v>48</v>
      </c>
    </row>
    <row r="15" spans="1:36" ht="16" thickBot="1">
      <c r="A15" s="25" t="s">
        <v>13</v>
      </c>
      <c r="D15" s="8" t="s">
        <v>58</v>
      </c>
      <c r="E15" s="9"/>
      <c r="F15" s="10"/>
      <c r="H15" s="11" t="s">
        <v>73</v>
      </c>
      <c r="I15" s="12"/>
      <c r="J15" s="12"/>
      <c r="K15" s="13"/>
      <c r="M15" s="14" t="s">
        <v>75</v>
      </c>
      <c r="N15" s="14"/>
      <c r="O15" s="14"/>
      <c r="Q15" s="11" t="s">
        <v>74</v>
      </c>
      <c r="R15" s="12"/>
      <c r="S15" s="13"/>
      <c r="U15" s="14" t="s">
        <v>68</v>
      </c>
      <c r="V15" s="14"/>
      <c r="W15" s="14"/>
      <c r="Y15" s="11" t="s">
        <v>77</v>
      </c>
      <c r="Z15" s="12"/>
      <c r="AA15" s="13"/>
      <c r="AC15" s="14" t="s">
        <v>78</v>
      </c>
      <c r="AD15" s="14"/>
      <c r="AE15" s="14"/>
      <c r="AG15" s="40" t="s">
        <v>76</v>
      </c>
      <c r="AH15" s="41"/>
      <c r="AI15" s="42"/>
      <c r="AJ15" s="35"/>
    </row>
    <row r="16" spans="1:36">
      <c r="B16" s="2" t="s">
        <v>47</v>
      </c>
      <c r="C16" s="2" t="s">
        <v>48</v>
      </c>
      <c r="D16" s="2" t="s">
        <v>84</v>
      </c>
      <c r="E16" s="3" t="s">
        <v>86</v>
      </c>
      <c r="F16" s="46" t="s">
        <v>85</v>
      </c>
      <c r="H16" s="2" t="s">
        <v>84</v>
      </c>
      <c r="I16" s="3" t="s">
        <v>86</v>
      </c>
      <c r="J16" s="46" t="s">
        <v>85</v>
      </c>
      <c r="K16" s="25" t="s">
        <v>72</v>
      </c>
      <c r="M16" s="2" t="s">
        <v>84</v>
      </c>
      <c r="N16" s="3" t="s">
        <v>86</v>
      </c>
      <c r="O16" s="46" t="s">
        <v>85</v>
      </c>
      <c r="Q16" s="2" t="s">
        <v>84</v>
      </c>
      <c r="R16" s="3" t="s">
        <v>86</v>
      </c>
      <c r="S16" s="46" t="s">
        <v>85</v>
      </c>
      <c r="U16" s="2" t="s">
        <v>84</v>
      </c>
      <c r="V16" s="3" t="s">
        <v>86</v>
      </c>
      <c r="W16" s="46" t="s">
        <v>85</v>
      </c>
      <c r="Y16" s="2" t="s">
        <v>84</v>
      </c>
      <c r="Z16" s="3" t="s">
        <v>86</v>
      </c>
      <c r="AA16" s="46" t="s">
        <v>85</v>
      </c>
      <c r="AC16" s="2" t="s">
        <v>84</v>
      </c>
      <c r="AD16" s="3" t="s">
        <v>86</v>
      </c>
      <c r="AE16" s="46" t="s">
        <v>85</v>
      </c>
      <c r="AG16" s="2" t="s">
        <v>84</v>
      </c>
      <c r="AH16" s="3" t="s">
        <v>86</v>
      </c>
      <c r="AI16" s="46" t="s">
        <v>85</v>
      </c>
      <c r="AJ16" s="25" t="s">
        <v>72</v>
      </c>
    </row>
    <row r="17" spans="1:36">
      <c r="A17" s="2">
        <v>1.1000000000000001</v>
      </c>
      <c r="B17" s="2">
        <v>1860</v>
      </c>
      <c r="C17" s="2" t="s">
        <v>53</v>
      </c>
      <c r="D17" s="5">
        <v>189.77359999999999</v>
      </c>
      <c r="E17" s="7">
        <v>586891222.1775279</v>
      </c>
      <c r="F17" s="6">
        <v>3092586.23</v>
      </c>
      <c r="G17" s="26"/>
      <c r="H17" s="31">
        <v>120.88420000000001</v>
      </c>
      <c r="I17" s="32">
        <v>3019243.6709860004</v>
      </c>
      <c r="J17" s="28">
        <v>24976.33</v>
      </c>
      <c r="K17" s="26"/>
      <c r="L17" s="26"/>
      <c r="M17" s="34">
        <f t="shared" ref="M17:M29" si="0">H17/D17</f>
        <v>0.63699165742758745</v>
      </c>
      <c r="N17" s="34">
        <f t="shared" ref="N17:N29" si="1">I17/E17</f>
        <v>5.1444689524981742E-3</v>
      </c>
      <c r="O17" s="34">
        <f t="shared" ref="O17:O29" si="2">J17/F17</f>
        <v>8.076195178557722E-3</v>
      </c>
      <c r="P17" s="26"/>
      <c r="Q17" s="26"/>
      <c r="R17" s="26"/>
      <c r="S17" s="26"/>
      <c r="T17" s="26"/>
      <c r="U17" s="34"/>
      <c r="V17" s="34"/>
      <c r="W17" s="34"/>
      <c r="X17" s="26"/>
      <c r="Y17" s="31">
        <f t="shared" ref="Y17:Y29" si="3">Z17/AA17</f>
        <v>120.88420000000001</v>
      </c>
      <c r="Z17" s="33">
        <f t="shared" ref="Z17:AA20" si="4">I17+R17</f>
        <v>3019243.6709860004</v>
      </c>
      <c r="AA17" s="33">
        <f t="shared" si="4"/>
        <v>24976.33</v>
      </c>
      <c r="AB17" s="26"/>
      <c r="AC17" s="34">
        <f t="shared" ref="AC17:AE24" si="5">Y17/D17</f>
        <v>0.63699165742758745</v>
      </c>
      <c r="AD17" s="34">
        <f t="shared" si="5"/>
        <v>5.1444689524981742E-3</v>
      </c>
      <c r="AE17" s="34">
        <f t="shared" si="5"/>
        <v>8.076195178557722E-3</v>
      </c>
      <c r="AF17" s="26"/>
      <c r="AG17" s="43">
        <v>117.77460000000001</v>
      </c>
      <c r="AH17" s="43">
        <v>24525.383292873001</v>
      </c>
      <c r="AI17" s="33">
        <v>208.240005</v>
      </c>
      <c r="AJ17" s="33">
        <v>2</v>
      </c>
    </row>
    <row r="18" spans="1:36">
      <c r="A18" s="2">
        <v>1.2</v>
      </c>
      <c r="B18" s="2">
        <v>1860</v>
      </c>
      <c r="C18" s="2" t="s">
        <v>51</v>
      </c>
      <c r="D18" s="5">
        <v>196.935</v>
      </c>
      <c r="E18" s="7">
        <v>1440823279.3269</v>
      </c>
      <c r="F18" s="6">
        <v>7316237.7400000002</v>
      </c>
      <c r="G18" s="26"/>
      <c r="H18" s="31">
        <v>101.2822</v>
      </c>
      <c r="I18" s="32">
        <v>11802726.613893799</v>
      </c>
      <c r="J18" s="28">
        <v>116533.079</v>
      </c>
      <c r="K18" s="26"/>
      <c r="L18" s="26"/>
      <c r="M18" s="34">
        <f t="shared" si="0"/>
        <v>0.51429253306928679</v>
      </c>
      <c r="N18" s="34">
        <f t="shared" si="1"/>
        <v>8.1916545791844795E-3</v>
      </c>
      <c r="O18" s="34">
        <f t="shared" si="2"/>
        <v>1.5928006051919248E-2</v>
      </c>
      <c r="P18" s="26"/>
      <c r="Q18" s="26"/>
      <c r="R18" s="26"/>
      <c r="S18" s="26"/>
      <c r="T18" s="26"/>
      <c r="U18" s="34"/>
      <c r="V18" s="34"/>
      <c r="W18" s="34"/>
      <c r="X18" s="26"/>
      <c r="Y18" s="31">
        <f t="shared" si="3"/>
        <v>101.2822</v>
      </c>
      <c r="Z18" s="33">
        <f t="shared" si="4"/>
        <v>11802726.613893799</v>
      </c>
      <c r="AA18" s="33">
        <f t="shared" si="4"/>
        <v>116533.079</v>
      </c>
      <c r="AB18" s="26"/>
      <c r="AC18" s="34">
        <f t="shared" si="5"/>
        <v>0.51429253306928679</v>
      </c>
      <c r="AD18" s="34">
        <f t="shared" si="5"/>
        <v>8.1916545791844795E-3</v>
      </c>
      <c r="AE18" s="34">
        <f t="shared" si="5"/>
        <v>1.5928006051919248E-2</v>
      </c>
      <c r="AF18" s="26"/>
      <c r="AG18" s="43">
        <v>20.530349999999999</v>
      </c>
      <c r="AH18" s="43">
        <v>2175.1905209089496</v>
      </c>
      <c r="AI18" s="33">
        <v>105.949997</v>
      </c>
      <c r="AJ18" s="33">
        <v>1</v>
      </c>
    </row>
    <row r="19" spans="1:36">
      <c r="A19" s="2">
        <v>1.3</v>
      </c>
      <c r="B19" s="2">
        <v>1860</v>
      </c>
      <c r="C19" s="2" t="s">
        <v>49</v>
      </c>
      <c r="D19" s="5">
        <v>145.62719999999999</v>
      </c>
      <c r="E19" s="7">
        <v>993311396.56022394</v>
      </c>
      <c r="F19" s="6">
        <v>6820919.4199999999</v>
      </c>
      <c r="G19" s="26"/>
      <c r="H19" s="31">
        <v>92.840900000000005</v>
      </c>
      <c r="I19" s="32">
        <v>6316491.9157780893</v>
      </c>
      <c r="J19" s="28">
        <v>68035.660099999994</v>
      </c>
      <c r="K19" s="26"/>
      <c r="L19" s="26"/>
      <c r="M19" s="34">
        <f t="shared" si="0"/>
        <v>0.6375244459826187</v>
      </c>
      <c r="N19" s="34">
        <f t="shared" si="1"/>
        <v>6.359024911675947E-3</v>
      </c>
      <c r="O19" s="34">
        <f t="shared" si="2"/>
        <v>9.9745585471232544E-3</v>
      </c>
      <c r="P19" s="26"/>
      <c r="Q19" s="31"/>
      <c r="R19" s="33"/>
      <c r="S19" s="33"/>
      <c r="T19" s="26"/>
      <c r="U19" s="34"/>
      <c r="V19" s="34"/>
      <c r="W19" s="34"/>
      <c r="X19" s="26"/>
      <c r="Y19" s="31">
        <f t="shared" si="3"/>
        <v>92.840900000000005</v>
      </c>
      <c r="Z19" s="33">
        <f t="shared" si="4"/>
        <v>6316491.9157780893</v>
      </c>
      <c r="AA19" s="33">
        <f t="shared" si="4"/>
        <v>68035.660099999994</v>
      </c>
      <c r="AB19" s="26"/>
      <c r="AC19" s="34">
        <f t="shared" si="5"/>
        <v>0.6375244459826187</v>
      </c>
      <c r="AD19" s="34">
        <f t="shared" si="5"/>
        <v>6.359024911675947E-3</v>
      </c>
      <c r="AE19" s="34">
        <f t="shared" si="5"/>
        <v>9.9745585471232544E-3</v>
      </c>
      <c r="AF19" s="26"/>
      <c r="AG19" s="31">
        <v>79.455219999999997</v>
      </c>
      <c r="AH19" s="33">
        <v>583382.47826346534</v>
      </c>
      <c r="AI19" s="33">
        <v>7342.2800699999998</v>
      </c>
      <c r="AJ19" s="26">
        <v>78</v>
      </c>
    </row>
    <row r="20" spans="1:36">
      <c r="A20" s="2">
        <v>1.4</v>
      </c>
      <c r="B20" s="2">
        <v>1860</v>
      </c>
      <c r="C20" s="2" t="s">
        <v>56</v>
      </c>
      <c r="D20" s="5">
        <v>153.07769999999999</v>
      </c>
      <c r="E20" s="7">
        <v>308872305.68155801</v>
      </c>
      <c r="F20" s="6">
        <v>2017748.54</v>
      </c>
      <c r="G20" s="26"/>
      <c r="H20" s="36">
        <v>89.90652</v>
      </c>
      <c r="I20" s="32">
        <v>675708.64052705641</v>
      </c>
      <c r="J20" s="28">
        <v>7515.6800700000003</v>
      </c>
      <c r="K20" s="26"/>
      <c r="L20" s="26"/>
      <c r="M20" s="34">
        <f t="shared" si="0"/>
        <v>0.58732604422459966</v>
      </c>
      <c r="N20" s="34">
        <f t="shared" si="1"/>
        <v>2.1876634068439282E-3</v>
      </c>
      <c r="O20" s="34">
        <f t="shared" si="2"/>
        <v>3.7247852846916197E-3</v>
      </c>
      <c r="P20" s="26"/>
      <c r="Q20" s="31">
        <f t="shared" ref="Q20:Q25" si="6">R20/S20</f>
        <v>42.448241202592044</v>
      </c>
      <c r="R20" s="33">
        <f>1000000*5.23919511999995</f>
        <v>5239195.1199999498</v>
      </c>
      <c r="S20" s="33">
        <v>123425.49353210954</v>
      </c>
      <c r="T20" s="26"/>
      <c r="U20" s="34">
        <f t="shared" ref="U20:W25" si="7">Q20/D20</f>
        <v>0.27729866076242354</v>
      </c>
      <c r="V20" s="34">
        <f t="shared" si="7"/>
        <v>1.6962333701103876E-2</v>
      </c>
      <c r="W20" s="34">
        <f t="shared" si="7"/>
        <v>6.1169908482307481E-2</v>
      </c>
      <c r="X20" s="26"/>
      <c r="Y20" s="31">
        <f t="shared" si="3"/>
        <v>45.172221981915349</v>
      </c>
      <c r="Z20" s="33">
        <f t="shared" si="4"/>
        <v>5914903.7605270064</v>
      </c>
      <c r="AA20" s="33">
        <f t="shared" si="4"/>
        <v>130941.17360210954</v>
      </c>
      <c r="AB20" s="26"/>
      <c r="AC20" s="34">
        <f t="shared" si="5"/>
        <v>0.29509341975947739</v>
      </c>
      <c r="AD20" s="34">
        <f t="shared" si="5"/>
        <v>1.9149997107947805E-2</v>
      </c>
      <c r="AE20" s="34">
        <f t="shared" si="5"/>
        <v>6.4894693766999106E-2</v>
      </c>
      <c r="AF20" s="26"/>
      <c r="AG20" s="43">
        <v>21.603100000000001</v>
      </c>
      <c r="AH20" s="43">
        <v>4386.5095198093004</v>
      </c>
      <c r="AI20" s="33">
        <v>203.050003</v>
      </c>
      <c r="AJ20" s="33">
        <v>2</v>
      </c>
    </row>
    <row r="21" spans="1:36">
      <c r="A21" s="2">
        <v>1.5</v>
      </c>
      <c r="B21" s="2">
        <v>1860</v>
      </c>
      <c r="C21" s="25" t="s">
        <v>1</v>
      </c>
      <c r="D21" s="5">
        <f>E21/F21</f>
        <v>173.00426548334238</v>
      </c>
      <c r="E21" s="7">
        <f>SUM(E17:E20)</f>
        <v>3329898203.7462101</v>
      </c>
      <c r="F21" s="7">
        <f>SUM(F17:F20)</f>
        <v>19247491.93</v>
      </c>
      <c r="G21" s="26"/>
      <c r="H21" s="5">
        <f>I21/J21</f>
        <v>100.49799848474809</v>
      </c>
      <c r="I21" s="7">
        <f>SUM(I17:I20)</f>
        <v>21814170.841184944</v>
      </c>
      <c r="J21" s="7">
        <f>SUM(J17:J20)</f>
        <v>217060.74916999997</v>
      </c>
      <c r="K21" s="26"/>
      <c r="L21" s="26"/>
      <c r="M21" s="34">
        <f t="shared" si="0"/>
        <v>0.58089896340980385</v>
      </c>
      <c r="N21" s="34">
        <f t="shared" si="1"/>
        <v>6.5510023149186703E-3</v>
      </c>
      <c r="O21" s="34">
        <f t="shared" si="2"/>
        <v>1.127735239268652E-2</v>
      </c>
      <c r="P21" s="26"/>
      <c r="Q21" s="5">
        <f t="shared" si="6"/>
        <v>42.448241202592044</v>
      </c>
      <c r="R21" s="7">
        <f>SUM(R17:R20)</f>
        <v>5239195.1199999498</v>
      </c>
      <c r="S21" s="7">
        <f>SUM(S17:S20)</f>
        <v>123425.49353210954</v>
      </c>
      <c r="T21" s="26"/>
      <c r="U21" s="34">
        <f t="shared" si="7"/>
        <v>0.24535950650696037</v>
      </c>
      <c r="V21" s="34">
        <f t="shared" si="7"/>
        <v>1.5733799652210803E-3</v>
      </c>
      <c r="W21" s="34">
        <f t="shared" si="7"/>
        <v>6.4125494366220805E-3</v>
      </c>
      <c r="X21" s="26"/>
      <c r="Y21" s="5">
        <f t="shared" si="3"/>
        <v>79.455092653637152</v>
      </c>
      <c r="Z21" s="7">
        <f>SUM(Z17:Z20)</f>
        <v>27053365.961184897</v>
      </c>
      <c r="AA21" s="7">
        <f>SUM(AA17:AA20)</f>
        <v>340486.24270210951</v>
      </c>
      <c r="AB21" s="26"/>
      <c r="AC21" s="34">
        <f t="shared" si="5"/>
        <v>0.45926666855094067</v>
      </c>
      <c r="AD21" s="34">
        <f t="shared" si="5"/>
        <v>8.1243822801397511E-3</v>
      </c>
      <c r="AE21" s="34">
        <f t="shared" si="5"/>
        <v>1.7689901829308598E-2</v>
      </c>
      <c r="AF21" s="26"/>
      <c r="AG21" s="5">
        <f>AH21/AI21</f>
        <v>78.1815627078294</v>
      </c>
      <c r="AH21" s="7">
        <f>SUM(AH17:AH20)</f>
        <v>614469.56159705657</v>
      </c>
      <c r="AI21" s="7">
        <f>SUM(AI17:AI20)</f>
        <v>7859.5200750000004</v>
      </c>
      <c r="AJ21" s="26"/>
    </row>
    <row r="22" spans="1:36">
      <c r="A22" s="2">
        <v>2.1</v>
      </c>
      <c r="B22" s="2">
        <v>1860</v>
      </c>
      <c r="C22" s="2" t="s">
        <v>55</v>
      </c>
      <c r="D22" s="5">
        <v>195.00299999999999</v>
      </c>
      <c r="E22" s="7">
        <v>641630886.19253993</v>
      </c>
      <c r="F22" s="6">
        <v>3290364.18</v>
      </c>
      <c r="G22" s="26"/>
      <c r="H22" s="31">
        <v>72.75909</v>
      </c>
      <c r="I22" s="32">
        <v>15197079.87965139</v>
      </c>
      <c r="J22" s="28">
        <v>208868.47099999999</v>
      </c>
      <c r="K22" s="26"/>
      <c r="L22" s="26"/>
      <c r="M22" s="34">
        <f t="shared" si="0"/>
        <v>0.37311779818772023</v>
      </c>
      <c r="N22" s="34">
        <f t="shared" si="1"/>
        <v>2.3685081573662066E-2</v>
      </c>
      <c r="O22" s="34">
        <f t="shared" si="2"/>
        <v>6.3478830784013701E-2</v>
      </c>
      <c r="P22" s="26"/>
      <c r="Q22" s="31">
        <f t="shared" si="6"/>
        <v>33.479432540812454</v>
      </c>
      <c r="R22" s="33">
        <f>1000000*61.6555555699975</f>
        <v>61655555.569997504</v>
      </c>
      <c r="S22" s="33">
        <v>1841595</v>
      </c>
      <c r="T22" s="26"/>
      <c r="U22" s="34">
        <f t="shared" si="7"/>
        <v>0.17168675631047961</v>
      </c>
      <c r="V22" s="34">
        <f t="shared" si="7"/>
        <v>9.6091938366408336E-2</v>
      </c>
      <c r="W22" s="34">
        <f t="shared" si="7"/>
        <v>0.55969336500617994</v>
      </c>
      <c r="X22" s="26"/>
      <c r="Y22" s="31">
        <f t="shared" si="3"/>
        <v>37.480616717433293</v>
      </c>
      <c r="Z22" s="33">
        <f t="shared" ref="Z22:AA24" si="8">I22+R22</f>
        <v>76852635.449648887</v>
      </c>
      <c r="AA22" s="33">
        <f t="shared" si="8"/>
        <v>2050463.4709999999</v>
      </c>
      <c r="AB22" s="26"/>
      <c r="AC22" s="34">
        <f t="shared" si="5"/>
        <v>0.19220533385349609</v>
      </c>
      <c r="AD22" s="34">
        <f t="shared" si="5"/>
        <v>0.11977701994007038</v>
      </c>
      <c r="AE22" s="34">
        <f t="shared" si="5"/>
        <v>0.62317219579019356</v>
      </c>
      <c r="AF22" s="26"/>
      <c r="AG22" s="43">
        <v>38.922969999999999</v>
      </c>
      <c r="AH22" s="43">
        <v>34334.341378083758</v>
      </c>
      <c r="AI22" s="33">
        <v>882.11000799999999</v>
      </c>
      <c r="AJ22" s="33">
        <v>9</v>
      </c>
    </row>
    <row r="23" spans="1:36">
      <c r="A23" s="2">
        <v>2.2000000000000002</v>
      </c>
      <c r="B23" s="2">
        <v>1860</v>
      </c>
      <c r="C23" s="2" t="s">
        <v>50</v>
      </c>
      <c r="D23" s="5">
        <v>191.26509999999999</v>
      </c>
      <c r="E23" s="7">
        <v>500741078.63922995</v>
      </c>
      <c r="F23" s="6">
        <v>2618047.2999999998</v>
      </c>
      <c r="G23" s="26"/>
      <c r="H23" s="31">
        <v>96.824209999999994</v>
      </c>
      <c r="I23" s="32">
        <v>2084542.9600863419</v>
      </c>
      <c r="J23" s="28">
        <v>21529.1502</v>
      </c>
      <c r="K23" s="26"/>
      <c r="L23" s="26"/>
      <c r="M23" s="34">
        <f t="shared" si="0"/>
        <v>0.50623041004344227</v>
      </c>
      <c r="N23" s="34">
        <f t="shared" si="1"/>
        <v>4.1629158241842535E-3</v>
      </c>
      <c r="O23" s="34">
        <f t="shared" si="2"/>
        <v>8.2233618162666517E-3</v>
      </c>
      <c r="P23" s="26"/>
      <c r="Q23" s="31">
        <f t="shared" si="6"/>
        <v>48.372381666319356</v>
      </c>
      <c r="R23" s="33">
        <f>1000000*66.1415407200068</f>
        <v>66141540.720006801</v>
      </c>
      <c r="S23" s="33">
        <v>1367341.0000000005</v>
      </c>
      <c r="T23" s="26"/>
      <c r="U23" s="34">
        <f t="shared" si="7"/>
        <v>0.25290751771399672</v>
      </c>
      <c r="V23" s="34">
        <f t="shared" si="7"/>
        <v>0.1320873072761421</v>
      </c>
      <c r="W23" s="34">
        <f t="shared" si="7"/>
        <v>0.52227513230948908</v>
      </c>
      <c r="X23" s="26"/>
      <c r="Y23" s="31">
        <f t="shared" si="3"/>
        <v>49.123443016086441</v>
      </c>
      <c r="Z23" s="33">
        <f t="shared" si="8"/>
        <v>68226083.680093139</v>
      </c>
      <c r="AA23" s="33">
        <f t="shared" si="8"/>
        <v>1388870.1502000005</v>
      </c>
      <c r="AB23" s="26"/>
      <c r="AC23" s="34">
        <f t="shared" si="5"/>
        <v>0.25683432584452909</v>
      </c>
      <c r="AD23" s="34">
        <f t="shared" si="5"/>
        <v>0.13625022310032633</v>
      </c>
      <c r="AE23" s="34">
        <f t="shared" si="5"/>
        <v>0.53049849412575567</v>
      </c>
      <c r="AF23" s="26"/>
      <c r="AG23" s="43" t="s">
        <v>60</v>
      </c>
      <c r="AH23" s="43" t="s">
        <v>60</v>
      </c>
      <c r="AI23" s="33" t="s">
        <v>60</v>
      </c>
      <c r="AJ23" s="33"/>
    </row>
    <row r="24" spans="1:36">
      <c r="A24" s="2">
        <v>2.2999999999999998</v>
      </c>
      <c r="B24" s="2">
        <v>1860</v>
      </c>
      <c r="C24" s="2" t="s">
        <v>57</v>
      </c>
      <c r="D24" s="5">
        <v>248.75720000000001</v>
      </c>
      <c r="E24" s="7">
        <v>271590337.31722003</v>
      </c>
      <c r="F24" s="6">
        <v>1091788.8500000001</v>
      </c>
      <c r="G24" s="26"/>
      <c r="H24" s="36">
        <v>211.38390000000001</v>
      </c>
      <c r="I24" s="32">
        <v>4679282.8339147801</v>
      </c>
      <c r="J24" s="28">
        <v>22136.4202</v>
      </c>
      <c r="K24" s="26"/>
      <c r="L24" s="26"/>
      <c r="M24" s="34">
        <f t="shared" si="0"/>
        <v>0.84975992654684973</v>
      </c>
      <c r="N24" s="34">
        <f t="shared" si="1"/>
        <v>1.722919482385463E-2</v>
      </c>
      <c r="O24" s="34">
        <f t="shared" si="2"/>
        <v>2.0275367531001988E-2</v>
      </c>
      <c r="P24" s="26"/>
      <c r="Q24" s="31">
        <f t="shared" si="6"/>
        <v>62.196634853348918</v>
      </c>
      <c r="R24" s="33">
        <f>1000000*38.677412759999</f>
        <v>38677412.759999</v>
      </c>
      <c r="S24" s="33">
        <v>621857</v>
      </c>
      <c r="T24" s="26"/>
      <c r="U24" s="34">
        <f t="shared" si="7"/>
        <v>0.25002948599416985</v>
      </c>
      <c r="V24" s="34">
        <f t="shared" si="7"/>
        <v>0.14241085725676397</v>
      </c>
      <c r="W24" s="34">
        <f t="shared" si="7"/>
        <v>0.56957625093899789</v>
      </c>
      <c r="X24" s="26"/>
      <c r="Y24" s="31">
        <f t="shared" si="3"/>
        <v>67.324749343632774</v>
      </c>
      <c r="Z24" s="33">
        <f t="shared" si="8"/>
        <v>43356695.593913779</v>
      </c>
      <c r="AA24" s="33">
        <f t="shared" si="8"/>
        <v>643993.42020000005</v>
      </c>
      <c r="AB24" s="26"/>
      <c r="AC24" s="34">
        <f t="shared" si="5"/>
        <v>0.27064442493979179</v>
      </c>
      <c r="AD24" s="34">
        <f t="shared" si="5"/>
        <v>0.1596400520806186</v>
      </c>
      <c r="AE24" s="34">
        <f t="shared" si="5"/>
        <v>0.58985161846999989</v>
      </c>
      <c r="AF24" s="26"/>
      <c r="AG24" s="31">
        <v>561.98590000000002</v>
      </c>
      <c r="AH24" s="33">
        <v>70259.475532042299</v>
      </c>
      <c r="AI24" s="33">
        <v>125.019997</v>
      </c>
      <c r="AJ24" s="26">
        <v>1</v>
      </c>
    </row>
    <row r="25" spans="1:36">
      <c r="A25" s="2">
        <v>2.4</v>
      </c>
      <c r="B25" s="2">
        <v>1860</v>
      </c>
      <c r="C25" s="25" t="s">
        <v>63</v>
      </c>
      <c r="D25" s="5">
        <f>E25/F25</f>
        <v>201.98883396084037</v>
      </c>
      <c r="E25" s="7">
        <f>SUM(E22:E24)</f>
        <v>1413962302.1489899</v>
      </c>
      <c r="F25" s="7">
        <f>SUM(F22:F24)</f>
        <v>7000200.3300000001</v>
      </c>
      <c r="G25" s="26"/>
      <c r="H25" s="5">
        <f>I25/J25</f>
        <v>86.962159841522706</v>
      </c>
      <c r="I25" s="7">
        <f>SUM(I22:I24)</f>
        <v>21960905.673652511</v>
      </c>
      <c r="J25" s="7">
        <f>SUM(J22:J24)</f>
        <v>252534.04139999999</v>
      </c>
      <c r="K25" s="26"/>
      <c r="L25" s="26"/>
      <c r="M25" s="34">
        <f t="shared" si="0"/>
        <v>0.43052954035262209</v>
      </c>
      <c r="N25" s="34">
        <f t="shared" si="1"/>
        <v>1.5531464764142262E-2</v>
      </c>
      <c r="O25" s="34">
        <f t="shared" si="2"/>
        <v>3.607525920618903E-2</v>
      </c>
      <c r="P25" s="26"/>
      <c r="Q25" s="5">
        <f t="shared" si="6"/>
        <v>43.456931515224994</v>
      </c>
      <c r="R25" s="7">
        <f>SUM(R22:R24)</f>
        <v>166474509.05000332</v>
      </c>
      <c r="S25" s="7">
        <f>SUM(S22:S24)</f>
        <v>3830793.0000000005</v>
      </c>
      <c r="T25" s="26"/>
      <c r="U25" s="34">
        <f t="shared" si="7"/>
        <v>0.21514521700565883</v>
      </c>
      <c r="V25" s="34">
        <f t="shared" si="7"/>
        <v>0.11773617217162684</v>
      </c>
      <c r="W25" s="34">
        <f t="shared" si="7"/>
        <v>0.54724048161633121</v>
      </c>
      <c r="X25" s="26"/>
      <c r="Y25" s="5">
        <f t="shared" si="3"/>
        <v>46.147519611617803</v>
      </c>
      <c r="Z25" s="7">
        <f>SUM(Z22:Z24)</f>
        <v>188435414.72365582</v>
      </c>
      <c r="AA25" s="7">
        <f>SUM(AA22:AA24)</f>
        <v>4083327.0414000005</v>
      </c>
      <c r="AB25" s="26"/>
      <c r="AC25" s="34">
        <f t="shared" ref="AC25:AC26" si="9">Y25/D25</f>
        <v>0.22846569637886238</v>
      </c>
      <c r="AD25" s="34">
        <f t="shared" ref="AD25:AD26" si="10">Z25/E25</f>
        <v>0.1332676369357691</v>
      </c>
      <c r="AE25" s="34">
        <f t="shared" ref="AE25:AE26" si="11">AA25/F25</f>
        <v>0.58331574082252025</v>
      </c>
      <c r="AF25" s="26"/>
      <c r="AG25" s="5">
        <f>AH25/AI25</f>
        <v>103.85334206195759</v>
      </c>
      <c r="AH25" s="7">
        <f>SUM(AH22:AH24)</f>
        <v>104593.81691012606</v>
      </c>
      <c r="AI25" s="7">
        <f>SUM(AI22:AI24)</f>
        <v>1007.130005</v>
      </c>
      <c r="AJ25" s="26"/>
    </row>
    <row r="26" spans="1:36">
      <c r="A26" s="2">
        <v>3.1</v>
      </c>
      <c r="B26" s="2">
        <v>1860</v>
      </c>
      <c r="C26" s="2" t="s">
        <v>52</v>
      </c>
      <c r="D26" s="5">
        <v>252.08330000000001</v>
      </c>
      <c r="E26" s="7">
        <v>41020065.677941702</v>
      </c>
      <c r="F26" s="6">
        <v>162724.24900000001</v>
      </c>
      <c r="G26" s="26"/>
      <c r="H26" s="31">
        <v>247.46250000000001</v>
      </c>
      <c r="I26" s="32">
        <v>93115.189252537501</v>
      </c>
      <c r="J26" s="28">
        <v>376.27999899999998</v>
      </c>
      <c r="K26" s="26">
        <v>4</v>
      </c>
      <c r="L26" s="26"/>
      <c r="M26" s="37">
        <f t="shared" si="0"/>
        <v>0.98166955129514721</v>
      </c>
      <c r="N26" s="34">
        <f t="shared" si="1"/>
        <v>2.2699912277958549E-3</v>
      </c>
      <c r="O26" s="34">
        <f t="shared" si="2"/>
        <v>2.3123781569887591E-3</v>
      </c>
      <c r="P26" s="26"/>
      <c r="Q26" s="26"/>
      <c r="R26" s="26"/>
      <c r="S26" s="26"/>
      <c r="T26" s="26"/>
      <c r="U26" s="34"/>
      <c r="V26" s="34"/>
      <c r="W26" s="34"/>
      <c r="X26" s="26"/>
      <c r="Y26" s="31">
        <f t="shared" si="3"/>
        <v>247.46250000000001</v>
      </c>
      <c r="Z26" s="33">
        <f>I26+R26</f>
        <v>93115.189252537501</v>
      </c>
      <c r="AA26" s="33">
        <f>J26+S26</f>
        <v>376.27999899999998</v>
      </c>
      <c r="AB26" s="26"/>
      <c r="AC26" s="34">
        <f t="shared" si="9"/>
        <v>0.98166955129514721</v>
      </c>
      <c r="AD26" s="34">
        <f t="shared" si="10"/>
        <v>2.2699912277958549E-3</v>
      </c>
      <c r="AE26" s="34">
        <f t="shared" si="11"/>
        <v>2.3123781569887591E-3</v>
      </c>
      <c r="AF26" s="26"/>
      <c r="AG26" s="31">
        <v>99.064049999999995</v>
      </c>
      <c r="AH26" s="33">
        <v>1045994.5093120949</v>
      </c>
      <c r="AI26" s="33">
        <v>10558.769899999999</v>
      </c>
      <c r="AJ26" s="26">
        <v>128</v>
      </c>
    </row>
    <row r="27" spans="1:36">
      <c r="A27" s="2">
        <v>3.2</v>
      </c>
      <c r="B27" s="2">
        <v>1860</v>
      </c>
      <c r="C27" s="2" t="s">
        <v>54</v>
      </c>
      <c r="D27" s="5">
        <v>558.53809999999999</v>
      </c>
      <c r="E27" s="7">
        <v>211515682.4065913</v>
      </c>
      <c r="F27" s="6">
        <v>378695.17300000001</v>
      </c>
      <c r="G27" s="26"/>
      <c r="H27" s="31">
        <v>485.13979999999998</v>
      </c>
      <c r="I27" s="32">
        <v>2960798.5257123876</v>
      </c>
      <c r="J27" s="28">
        <v>6102.9800599999999</v>
      </c>
      <c r="K27" s="26">
        <v>57</v>
      </c>
      <c r="L27" s="26"/>
      <c r="M27" s="34">
        <f t="shared" si="0"/>
        <v>0.86858855286685011</v>
      </c>
      <c r="N27" s="34">
        <f t="shared" si="1"/>
        <v>1.3998009471566835E-2</v>
      </c>
      <c r="O27" s="34">
        <f t="shared" si="2"/>
        <v>1.6115811594989617E-2</v>
      </c>
      <c r="P27" s="26"/>
      <c r="Q27" s="26"/>
      <c r="R27" s="26"/>
      <c r="S27" s="26"/>
      <c r="T27" s="26"/>
      <c r="U27" s="34"/>
      <c r="V27" s="34"/>
      <c r="W27" s="34"/>
      <c r="X27" s="26"/>
      <c r="Y27" s="31">
        <f t="shared" si="3"/>
        <v>485.13979999999992</v>
      </c>
      <c r="Z27" s="33">
        <f>I27+R27</f>
        <v>2960798.5257123876</v>
      </c>
      <c r="AA27" s="33">
        <f>J27+S27</f>
        <v>6102.9800599999999</v>
      </c>
      <c r="AB27" s="26"/>
      <c r="AC27" s="34">
        <f t="shared" ref="AC27:AE29" si="12">Y27/D27</f>
        <v>0.86858855286684999</v>
      </c>
      <c r="AD27" s="34">
        <f t="shared" si="12"/>
        <v>1.3998009471566835E-2</v>
      </c>
      <c r="AE27" s="34">
        <f t="shared" si="12"/>
        <v>1.6115811594989617E-2</v>
      </c>
      <c r="AF27" s="26"/>
      <c r="AG27" s="31">
        <v>557.19870000000003</v>
      </c>
      <c r="AH27" s="33">
        <v>28086809.928998221</v>
      </c>
      <c r="AI27" s="33">
        <v>50407.170599999998</v>
      </c>
      <c r="AJ27" s="26">
        <v>494</v>
      </c>
    </row>
    <row r="28" spans="1:36" ht="16" thickBot="1">
      <c r="A28" s="2">
        <v>3.3</v>
      </c>
      <c r="B28" s="2">
        <v>1860</v>
      </c>
      <c r="C28" s="25" t="s">
        <v>9</v>
      </c>
      <c r="D28" s="5">
        <f>E28/F28</f>
        <v>466.43274663414826</v>
      </c>
      <c r="E28" s="7">
        <f>E26+E27</f>
        <v>252535748.08453301</v>
      </c>
      <c r="F28" s="7">
        <f>F26+F27</f>
        <v>541419.42200000002</v>
      </c>
      <c r="G28" s="26"/>
      <c r="H28" s="5">
        <f>I28/J28</f>
        <v>471.33680191195504</v>
      </c>
      <c r="I28" s="7">
        <f>I26+I27</f>
        <v>3053913.7149649253</v>
      </c>
      <c r="J28" s="7">
        <f>J26+J27</f>
        <v>6479.2600590000002</v>
      </c>
      <c r="K28" s="26"/>
      <c r="L28" s="26"/>
      <c r="M28" s="34">
        <f t="shared" si="0"/>
        <v>1.0105139600793367</v>
      </c>
      <c r="N28" s="34">
        <f t="shared" si="1"/>
        <v>1.2092995697158361E-2</v>
      </c>
      <c r="O28" s="34">
        <f t="shared" si="2"/>
        <v>1.1967173314665465E-2</v>
      </c>
      <c r="P28" s="26"/>
      <c r="Q28" s="31"/>
      <c r="R28" s="33"/>
      <c r="S28" s="33"/>
      <c r="T28" s="26"/>
      <c r="U28" s="34"/>
      <c r="V28" s="34"/>
      <c r="W28" s="34"/>
      <c r="X28" s="26"/>
      <c r="Y28" s="5">
        <f t="shared" si="3"/>
        <v>471.33680191195504</v>
      </c>
      <c r="Z28" s="7">
        <f>Z26+Z27</f>
        <v>3053913.7149649253</v>
      </c>
      <c r="AA28" s="7">
        <f>AA26+AA27</f>
        <v>6479.2600590000002</v>
      </c>
      <c r="AB28" s="26"/>
      <c r="AC28" s="34">
        <f t="shared" si="12"/>
        <v>1.0105139600793367</v>
      </c>
      <c r="AD28" s="34">
        <f t="shared" si="12"/>
        <v>1.2092995697158361E-2</v>
      </c>
      <c r="AE28" s="34">
        <f t="shared" si="12"/>
        <v>1.1967173314665465E-2</v>
      </c>
      <c r="AF28" s="26"/>
      <c r="AG28" s="5">
        <f>AH28/AI28</f>
        <v>477.85376883196471</v>
      </c>
      <c r="AH28" s="7">
        <f>AH26+AH27</f>
        <v>29132804.438310314</v>
      </c>
      <c r="AI28" s="7">
        <f>AI26+AI27</f>
        <v>60965.940499999997</v>
      </c>
      <c r="AJ28" s="26"/>
    </row>
    <row r="29" spans="1:36" ht="16" thickBot="1">
      <c r="A29" s="2">
        <v>4.0999999999999996</v>
      </c>
      <c r="B29" s="2">
        <v>1860</v>
      </c>
      <c r="C29" s="2" t="s">
        <v>59</v>
      </c>
      <c r="D29" s="5">
        <v>186.5085</v>
      </c>
      <c r="E29" s="7">
        <v>4996396253.9797325</v>
      </c>
      <c r="F29" s="6">
        <v>26789111.699999999</v>
      </c>
      <c r="G29" s="26"/>
      <c r="H29" s="36">
        <v>98.364919999999998</v>
      </c>
      <c r="I29" s="32">
        <v>46828990.229802378</v>
      </c>
      <c r="J29" s="28">
        <v>476074.05099999998</v>
      </c>
      <c r="K29" s="26"/>
      <c r="L29" s="26"/>
      <c r="M29" s="39">
        <f t="shared" si="0"/>
        <v>0.52740180742432652</v>
      </c>
      <c r="N29" s="34">
        <f t="shared" si="1"/>
        <v>9.372553306295937E-3</v>
      </c>
      <c r="O29" s="34">
        <f t="shared" si="2"/>
        <v>1.7771177198085294E-2</v>
      </c>
      <c r="P29" s="26"/>
      <c r="Q29" s="31">
        <f>R29/S29</f>
        <v>43.425446633987036</v>
      </c>
      <c r="R29" s="33">
        <f>R21+R25+R28</f>
        <v>171713704.17000327</v>
      </c>
      <c r="S29" s="33">
        <f>S21+S25+S28</f>
        <v>3954218.49353211</v>
      </c>
      <c r="T29" s="26"/>
      <c r="U29" s="34">
        <f>Q29/D29</f>
        <v>0.23283360615729062</v>
      </c>
      <c r="V29" s="34">
        <f>R29/E29</f>
        <v>3.4367511190336389E-2</v>
      </c>
      <c r="W29" s="34">
        <f>S29/F29</f>
        <v>0.14760543529079057</v>
      </c>
      <c r="X29" s="26"/>
      <c r="Y29" s="31">
        <f t="shared" si="3"/>
        <v>49.329179105301584</v>
      </c>
      <c r="Z29" s="33">
        <f>Z21+Z25+Z28</f>
        <v>218542694.39980564</v>
      </c>
      <c r="AA29" s="33">
        <f>AA21+AA25+AA28</f>
        <v>4430292.5441611102</v>
      </c>
      <c r="AB29" s="26"/>
      <c r="AC29" s="38">
        <f t="shared" si="12"/>
        <v>0.2644875654745043</v>
      </c>
      <c r="AD29" s="34">
        <f t="shared" si="12"/>
        <v>4.3740064496632321E-2</v>
      </c>
      <c r="AE29" s="34">
        <f t="shared" si="12"/>
        <v>0.16537661247502694</v>
      </c>
      <c r="AF29" s="26"/>
      <c r="AG29" s="31">
        <v>427.4776</v>
      </c>
      <c r="AH29" s="33">
        <v>29851867.8168175</v>
      </c>
      <c r="AI29" s="33">
        <v>69832.590599999996</v>
      </c>
      <c r="AJ29" s="26"/>
    </row>
    <row r="30" spans="1:36">
      <c r="A30" s="2">
        <v>4.2</v>
      </c>
      <c r="B30" s="2">
        <v>1860</v>
      </c>
      <c r="C30" s="2" t="s">
        <v>91</v>
      </c>
      <c r="G30" s="26"/>
      <c r="H30" s="31">
        <v>185.589</v>
      </c>
      <c r="I30" s="32">
        <v>5073078711.2786999</v>
      </c>
      <c r="J30" s="28">
        <v>27335018.300000001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31"/>
      <c r="AH30" s="33"/>
      <c r="AI30" s="33"/>
      <c r="AJ30" s="26"/>
    </row>
    <row r="31" spans="1:36">
      <c r="G31" s="26"/>
      <c r="H31" s="26"/>
      <c r="I31" s="33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31"/>
      <c r="AH31" s="33"/>
      <c r="AI31" s="33"/>
      <c r="AJ31" s="26"/>
    </row>
    <row r="32" spans="1:36">
      <c r="C32" s="2" t="s">
        <v>63</v>
      </c>
      <c r="D32" s="5">
        <f>E32/F32</f>
        <v>201.98883396084037</v>
      </c>
      <c r="E32" s="3">
        <f>E25</f>
        <v>1413962302.1489899</v>
      </c>
      <c r="F32" s="3">
        <f>F25</f>
        <v>7000200.3300000001</v>
      </c>
      <c r="H32" s="31">
        <f>I32/J32</f>
        <v>86.962159841522706</v>
      </c>
      <c r="I32" s="33">
        <f>I25</f>
        <v>21960905.673652511</v>
      </c>
      <c r="J32" s="33">
        <f>J25</f>
        <v>252534.04139999999</v>
      </c>
      <c r="K32" s="26"/>
      <c r="L32" s="26"/>
      <c r="M32" s="37">
        <f t="shared" ref="M32:O33" si="13">H32/D32</f>
        <v>0.43052954035262209</v>
      </c>
      <c r="N32" s="34">
        <f t="shared" si="13"/>
        <v>1.5531464764142262E-2</v>
      </c>
      <c r="O32" s="34">
        <f t="shared" si="13"/>
        <v>3.607525920618903E-2</v>
      </c>
      <c r="P32" s="26"/>
      <c r="Q32" s="31">
        <f>R32/S32</f>
        <v>43.456931515224994</v>
      </c>
      <c r="R32" s="33">
        <f>R25</f>
        <v>166474509.05000332</v>
      </c>
      <c r="S32" s="33">
        <f>S25</f>
        <v>3830793.0000000005</v>
      </c>
      <c r="T32" s="26"/>
      <c r="U32" s="34">
        <f t="shared" ref="U32:W33" si="14">Q32/D32</f>
        <v>0.21514521700565883</v>
      </c>
      <c r="V32" s="34">
        <f t="shared" si="14"/>
        <v>0.11773617217162684</v>
      </c>
      <c r="W32" s="34">
        <f t="shared" si="14"/>
        <v>0.54724048161633121</v>
      </c>
      <c r="X32" s="26"/>
      <c r="Y32" s="31">
        <f>Z32/AA32</f>
        <v>46.147519611617803</v>
      </c>
      <c r="Z32" s="33">
        <f>I32+R32</f>
        <v>188435414.72365582</v>
      </c>
      <c r="AA32" s="33">
        <f>J32+S32</f>
        <v>4083327.0414000005</v>
      </c>
      <c r="AB32" s="26"/>
      <c r="AC32" s="37">
        <f t="shared" ref="AC32:AE33" si="15">Y32/D32</f>
        <v>0.22846569637886238</v>
      </c>
      <c r="AD32" s="34">
        <f t="shared" si="15"/>
        <v>0.1332676369357691</v>
      </c>
      <c r="AE32" s="34">
        <f t="shared" si="15"/>
        <v>0.58331574082252025</v>
      </c>
      <c r="AF32" s="26"/>
      <c r="AG32" s="31"/>
      <c r="AH32" s="33"/>
      <c r="AI32" s="33"/>
      <c r="AJ32" s="26"/>
    </row>
    <row r="33" spans="3:36">
      <c r="C33" s="2" t="s">
        <v>64</v>
      </c>
      <c r="D33" s="5">
        <f>E33/F33</f>
        <v>181.0323917322859</v>
      </c>
      <c r="E33" s="3">
        <f>E21+E28</f>
        <v>3582433951.8307433</v>
      </c>
      <c r="F33" s="3">
        <f>F21+F28</f>
        <v>19788911.351999998</v>
      </c>
      <c r="H33" s="31">
        <f>I33/J33</f>
        <v>111.24668305204544</v>
      </c>
      <c r="I33" s="33">
        <f>I21+I28</f>
        <v>24868084.55614987</v>
      </c>
      <c r="J33" s="33">
        <f>J21+J28</f>
        <v>223540.00922899996</v>
      </c>
      <c r="K33" s="26"/>
      <c r="L33" s="26"/>
      <c r="M33" s="37">
        <f t="shared" si="13"/>
        <v>0.61451258522043462</v>
      </c>
      <c r="N33" s="34">
        <f t="shared" si="13"/>
        <v>6.941672865578289E-3</v>
      </c>
      <c r="O33" s="34">
        <f t="shared" si="13"/>
        <v>1.1296225712103538E-2</v>
      </c>
      <c r="P33" s="26"/>
      <c r="Q33" s="31">
        <f>Q25</f>
        <v>43.456931515224994</v>
      </c>
      <c r="R33" s="33">
        <f>R21</f>
        <v>5239195.1199999498</v>
      </c>
      <c r="S33" s="33">
        <f>S21</f>
        <v>123425.49353210954</v>
      </c>
      <c r="T33" s="26"/>
      <c r="U33" s="34">
        <f t="shared" si="14"/>
        <v>0.24005058486709893</v>
      </c>
      <c r="V33" s="34">
        <f t="shared" si="14"/>
        <v>1.46246802884462E-3</v>
      </c>
      <c r="W33" s="34">
        <f t="shared" si="14"/>
        <v>6.2371037666827155E-3</v>
      </c>
      <c r="X33" s="26"/>
      <c r="Y33" s="31">
        <f>Z33/AA33</f>
        <v>86.77312135229505</v>
      </c>
      <c r="Z33" s="33">
        <f>I33+R33</f>
        <v>30107279.676149819</v>
      </c>
      <c r="AA33" s="33">
        <f>J33+S33</f>
        <v>346965.5027611095</v>
      </c>
      <c r="AB33" s="26"/>
      <c r="AC33" s="37">
        <f t="shared" si="15"/>
        <v>0.47932373053225064</v>
      </c>
      <c r="AD33" s="34">
        <f t="shared" si="15"/>
        <v>8.4041408944229082E-3</v>
      </c>
      <c r="AE33" s="34">
        <f t="shared" si="15"/>
        <v>1.7533329478786254E-2</v>
      </c>
      <c r="AF33" s="26"/>
      <c r="AG33" s="31"/>
      <c r="AH33" s="33"/>
      <c r="AI33" s="33"/>
      <c r="AJ33" s="26"/>
    </row>
    <row r="34" spans="3:36">
      <c r="E34" s="2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31"/>
      <c r="AH34" s="33"/>
      <c r="AI34" s="33"/>
      <c r="AJ34" s="26"/>
    </row>
    <row r="35" spans="3:36">
      <c r="C35" s="2" t="s">
        <v>65</v>
      </c>
      <c r="D35" s="15">
        <f>D32/D33</f>
        <v>1.1157607322536247</v>
      </c>
      <c r="E35" s="15">
        <f t="shared" ref="E35:F35" si="16">E32/E33</f>
        <v>0.39469319495099359</v>
      </c>
      <c r="F35" s="15">
        <f t="shared" si="16"/>
        <v>0.35374357919353222</v>
      </c>
      <c r="H35" s="34">
        <f>H32/H33</f>
        <v>0.78170564241307305</v>
      </c>
      <c r="I35" s="34">
        <f t="shared" ref="I35" si="17">I32/I33</f>
        <v>0.88309598690911584</v>
      </c>
      <c r="J35" s="34">
        <f>J32/J33</f>
        <v>1.1297039946942913</v>
      </c>
      <c r="K35" s="26"/>
      <c r="L35" s="26"/>
      <c r="M35" s="34">
        <f>M32/M33</f>
        <v>0.70060329227949802</v>
      </c>
      <c r="N35" s="34">
        <f t="shared" ref="N35:O35" si="18">N32/N33</f>
        <v>2.2374238983744426</v>
      </c>
      <c r="O35" s="34">
        <f t="shared" si="18"/>
        <v>3.1935674910900165</v>
      </c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31"/>
      <c r="AH35" s="33"/>
      <c r="AI35" s="33"/>
      <c r="AJ35" s="26"/>
    </row>
    <row r="36" spans="3:36">
      <c r="C36" s="2" t="s">
        <v>67</v>
      </c>
      <c r="D36" s="15">
        <f>D32/D26</f>
        <v>0.80127812497234197</v>
      </c>
      <c r="E36" s="15">
        <f>E32/E26</f>
        <v>34.470015558978972</v>
      </c>
      <c r="F36" s="15">
        <f>F32/F26</f>
        <v>43.018790211162688</v>
      </c>
      <c r="H36" s="34">
        <f>H32/H26</f>
        <v>0.35141550675970179</v>
      </c>
      <c r="I36" s="34">
        <f>I32/I26</f>
        <v>235.84665240911863</v>
      </c>
      <c r="J36" s="34">
        <f>J32/J26</f>
        <v>671.13331048988334</v>
      </c>
      <c r="K36" s="26"/>
      <c r="L36" s="26"/>
      <c r="M36" s="34">
        <f>M32/M26</f>
        <v>0.43856870143788312</v>
      </c>
      <c r="N36" s="34">
        <f>N32/N26</f>
        <v>6.8420814027652437</v>
      </c>
      <c r="O36" s="34">
        <f>O32/O26</f>
        <v>15.600934084746415</v>
      </c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31"/>
      <c r="AH36" s="33"/>
      <c r="AI36" s="33"/>
      <c r="AJ36" s="26"/>
    </row>
    <row r="37" spans="3:36">
      <c r="H37" s="26"/>
      <c r="I37" s="26"/>
      <c r="J37" s="26"/>
      <c r="AF37" s="26"/>
      <c r="AG37" s="31"/>
      <c r="AH37" s="33"/>
      <c r="AI37" s="33"/>
      <c r="AJ37" s="26"/>
    </row>
    <row r="38" spans="3:36">
      <c r="H38" s="26"/>
      <c r="I38" s="26"/>
      <c r="J38" s="26"/>
      <c r="AF38" s="26"/>
      <c r="AG38" s="31"/>
      <c r="AH38" s="33"/>
      <c r="AI38" s="33"/>
      <c r="AJ38" s="26"/>
    </row>
    <row r="39" spans="3:36">
      <c r="H39" s="26"/>
      <c r="I39" s="26"/>
      <c r="J39" s="26"/>
    </row>
  </sheetData>
  <sortState ref="A18:AJ31">
    <sortCondition ref="A18:A31"/>
  </sortState>
  <phoneticPr fontId="18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T42"/>
  <sheetViews>
    <sheetView topLeftCell="A4" workbookViewId="0">
      <pane xSplit="8840" topLeftCell="O1" activePane="topRight"/>
      <selection activeCell="D18" sqref="D18"/>
      <selection pane="topRight" activeCell="O30" sqref="O30"/>
    </sheetView>
  </sheetViews>
  <sheetFormatPr baseColWidth="10" defaultColWidth="18.1640625" defaultRowHeight="15"/>
  <cols>
    <col min="1" max="1" width="8.1640625" style="2" customWidth="1"/>
    <col min="2" max="2" width="9" style="2" customWidth="1"/>
    <col min="3" max="3" width="18.1640625" style="2"/>
    <col min="4" max="4" width="11" style="2" customWidth="1"/>
    <col min="5" max="5" width="18.1640625" style="2"/>
    <col min="6" max="6" width="18.1640625" style="3"/>
    <col min="7" max="7" width="2.83203125" style="2" customWidth="1"/>
    <col min="8" max="8" width="11" style="2" customWidth="1"/>
    <col min="9" max="9" width="17" style="2" customWidth="1"/>
    <col min="10" max="10" width="20.6640625" style="2" customWidth="1"/>
    <col min="11" max="11" width="10.83203125" style="2" customWidth="1"/>
    <col min="12" max="12" width="4.83203125" style="2" customWidth="1"/>
    <col min="13" max="13" width="11.5" style="5" customWidth="1"/>
    <col min="14" max="14" width="16.83203125" style="3" customWidth="1"/>
    <col min="15" max="15" width="19.6640625" style="3" customWidth="1"/>
    <col min="16" max="16" width="9.5" style="2" customWidth="1"/>
    <col min="17" max="17" width="4.83203125" style="2" customWidth="1"/>
    <col min="18" max="18" width="11.1640625" style="2" customWidth="1"/>
    <col min="19" max="16384" width="18.1640625" style="2"/>
  </cols>
  <sheetData>
    <row r="1" spans="1:20">
      <c r="B1" s="1" t="s">
        <v>80</v>
      </c>
      <c r="C1" s="1"/>
    </row>
    <row r="2" spans="1:20">
      <c r="B2" s="45"/>
      <c r="C2" s="45" t="s">
        <v>92</v>
      </c>
    </row>
    <row r="3" spans="1:20">
      <c r="B3" s="45"/>
      <c r="C3" s="45" t="s">
        <v>93</v>
      </c>
    </row>
    <row r="4" spans="1:20">
      <c r="B4" s="45"/>
      <c r="C4" s="19" t="s">
        <v>82</v>
      </c>
    </row>
    <row r="7" spans="1:20" ht="16" thickBot="1">
      <c r="E7" s="3"/>
      <c r="F7" s="2"/>
    </row>
    <row r="8" spans="1:20" ht="16" thickBot="1">
      <c r="A8" s="25" t="s">
        <v>48</v>
      </c>
      <c r="D8" s="8" t="s">
        <v>58</v>
      </c>
      <c r="E8" s="9"/>
      <c r="F8" s="10"/>
      <c r="H8" s="11" t="s">
        <v>71</v>
      </c>
      <c r="I8" s="12"/>
      <c r="J8" s="12"/>
      <c r="K8" s="13"/>
      <c r="M8" s="21" t="s">
        <v>70</v>
      </c>
      <c r="N8" s="22"/>
      <c r="O8" s="83" t="s">
        <v>25</v>
      </c>
      <c r="P8" s="13"/>
      <c r="R8" s="14" t="s">
        <v>69</v>
      </c>
      <c r="S8" s="14"/>
      <c r="T8" s="14"/>
    </row>
    <row r="9" spans="1:20">
      <c r="A9" s="25" t="s">
        <v>13</v>
      </c>
      <c r="B9" s="2" t="s">
        <v>47</v>
      </c>
      <c r="C9" s="2" t="s">
        <v>48</v>
      </c>
      <c r="D9" s="2" t="s">
        <v>84</v>
      </c>
      <c r="E9" s="3" t="s">
        <v>86</v>
      </c>
      <c r="F9" s="46" t="s">
        <v>85</v>
      </c>
      <c r="H9" s="2" t="s">
        <v>84</v>
      </c>
      <c r="I9" s="3" t="s">
        <v>86</v>
      </c>
      <c r="J9" s="46" t="s">
        <v>85</v>
      </c>
      <c r="K9" s="25" t="s">
        <v>72</v>
      </c>
      <c r="M9" s="2" t="s">
        <v>84</v>
      </c>
      <c r="N9" s="3" t="s">
        <v>86</v>
      </c>
      <c r="O9" s="46" t="s">
        <v>85</v>
      </c>
      <c r="P9" s="25" t="s">
        <v>72</v>
      </c>
      <c r="R9" s="2" t="s">
        <v>84</v>
      </c>
      <c r="S9" s="3" t="s">
        <v>86</v>
      </c>
      <c r="T9" s="46" t="s">
        <v>85</v>
      </c>
    </row>
    <row r="10" spans="1:20">
      <c r="A10" s="2">
        <v>1.1000000000000001</v>
      </c>
      <c r="B10" s="2">
        <v>1870</v>
      </c>
      <c r="C10" s="2" t="s">
        <v>53</v>
      </c>
      <c r="D10" s="5">
        <v>305.65190000000001</v>
      </c>
      <c r="E10" s="7">
        <v>1052443732.420159</v>
      </c>
      <c r="F10" s="6">
        <v>3443275.61</v>
      </c>
      <c r="G10" s="26"/>
      <c r="H10" s="27">
        <v>222.54929999999999</v>
      </c>
      <c r="I10" s="28">
        <v>6400818.2427902091</v>
      </c>
      <c r="J10" s="28">
        <v>28761.349699999999</v>
      </c>
      <c r="K10" s="26"/>
      <c r="L10" s="26"/>
      <c r="M10" s="31">
        <v>0</v>
      </c>
      <c r="N10" s="33">
        <v>0</v>
      </c>
      <c r="O10" s="33">
        <v>814.70999099999995</v>
      </c>
      <c r="P10" s="26">
        <v>8</v>
      </c>
      <c r="Q10" s="26"/>
      <c r="R10" s="15">
        <f t="shared" ref="R10:R22" si="0">H10/D10</f>
        <v>0.7281135828044909</v>
      </c>
      <c r="S10" s="15">
        <f t="shared" ref="S10:S22" si="1">I10/E10</f>
        <v>6.081862664592182E-3</v>
      </c>
      <c r="T10" s="15">
        <f t="shared" ref="T10:T22" si="2">J10/F10</f>
        <v>8.352903734011579E-3</v>
      </c>
    </row>
    <row r="11" spans="1:20">
      <c r="A11" s="2">
        <v>1.2</v>
      </c>
      <c r="B11" s="2">
        <v>1870</v>
      </c>
      <c r="C11" s="2" t="s">
        <v>51</v>
      </c>
      <c r="D11" s="5">
        <v>304.45310000000001</v>
      </c>
      <c r="E11" s="7">
        <v>2621385628.9744763</v>
      </c>
      <c r="F11" s="6">
        <v>8610145.9600000009</v>
      </c>
      <c r="G11" s="26"/>
      <c r="H11" s="27">
        <v>142.47810000000001</v>
      </c>
      <c r="I11" s="28">
        <v>23711556.040604103</v>
      </c>
      <c r="J11" s="28">
        <v>166422.46100000001</v>
      </c>
      <c r="K11" s="26"/>
      <c r="L11" s="26"/>
      <c r="M11" s="31">
        <v>294.53649999999999</v>
      </c>
      <c r="N11" s="33">
        <v>81742.716612218996</v>
      </c>
      <c r="O11" s="33">
        <v>277.53000600000001</v>
      </c>
      <c r="P11" s="26">
        <v>3</v>
      </c>
      <c r="Q11" s="26"/>
      <c r="R11" s="15">
        <f t="shared" si="0"/>
        <v>0.46798045413234424</v>
      </c>
      <c r="S11" s="15">
        <f t="shared" si="1"/>
        <v>9.0454284095089071E-3</v>
      </c>
      <c r="T11" s="15">
        <f t="shared" si="2"/>
        <v>1.9328645736453924E-2</v>
      </c>
    </row>
    <row r="12" spans="1:20">
      <c r="A12" s="2">
        <v>1.3</v>
      </c>
      <c r="B12" s="2">
        <v>1870</v>
      </c>
      <c r="C12" s="2" t="s">
        <v>49</v>
      </c>
      <c r="D12" s="5">
        <v>218.17699999999999</v>
      </c>
      <c r="E12" s="7">
        <v>1951995336.8479898</v>
      </c>
      <c r="F12" s="6">
        <v>8946842.8699999992</v>
      </c>
      <c r="G12" s="26"/>
      <c r="H12" s="27">
        <v>131.5095</v>
      </c>
      <c r="I12" s="28">
        <v>17103696.849029999</v>
      </c>
      <c r="J12" s="28">
        <v>130056.74</v>
      </c>
      <c r="K12" s="26"/>
      <c r="L12" s="26"/>
      <c r="M12" s="31">
        <v>109.99120000000001</v>
      </c>
      <c r="N12" s="33">
        <v>855293.77872338402</v>
      </c>
      <c r="O12" s="33">
        <v>7776.0200699999996</v>
      </c>
      <c r="P12" s="26">
        <v>77</v>
      </c>
      <c r="Q12" s="26"/>
      <c r="R12" s="15">
        <f t="shared" si="0"/>
        <v>0.60276518606452567</v>
      </c>
      <c r="S12" s="15">
        <f t="shared" si="1"/>
        <v>8.7621607112281421E-3</v>
      </c>
      <c r="T12" s="15">
        <f t="shared" si="2"/>
        <v>1.4536607146203298E-2</v>
      </c>
    </row>
    <row r="13" spans="1:20">
      <c r="A13" s="2">
        <v>1.4</v>
      </c>
      <c r="B13" s="2">
        <v>1870</v>
      </c>
      <c r="C13" s="2" t="s">
        <v>56</v>
      </c>
      <c r="D13" s="5">
        <v>226.45490000000001</v>
      </c>
      <c r="E13" s="7">
        <v>836554152.24476206</v>
      </c>
      <c r="F13" s="6">
        <v>3694131.38</v>
      </c>
      <c r="G13" s="26"/>
      <c r="H13" s="27">
        <v>114.7988</v>
      </c>
      <c r="I13" s="28">
        <v>16609600.090671999</v>
      </c>
      <c r="J13" s="28">
        <v>144684.44</v>
      </c>
      <c r="K13" s="26"/>
      <c r="L13" s="26"/>
      <c r="M13" s="31">
        <v>115.75020000000001</v>
      </c>
      <c r="N13" s="33">
        <v>640918.11625849805</v>
      </c>
      <c r="O13" s="33">
        <v>5537.0799900000002</v>
      </c>
      <c r="P13" s="26">
        <v>54</v>
      </c>
      <c r="Q13" s="26"/>
      <c r="R13" s="15">
        <f t="shared" si="0"/>
        <v>0.50693890924859653</v>
      </c>
      <c r="S13" s="15">
        <f t="shared" si="1"/>
        <v>1.9854781721066996E-2</v>
      </c>
      <c r="T13" s="15">
        <f t="shared" si="2"/>
        <v>3.9166024463374666E-2</v>
      </c>
    </row>
    <row r="14" spans="1:20">
      <c r="A14" s="2">
        <v>1.5</v>
      </c>
      <c r="B14" s="2">
        <v>1870</v>
      </c>
      <c r="C14" s="25" t="s">
        <v>1</v>
      </c>
      <c r="D14" s="5">
        <f>E14/F14</f>
        <v>261.69414702802754</v>
      </c>
      <c r="E14" s="7">
        <f>SUM(E10:E13)</f>
        <v>6462378850.4873877</v>
      </c>
      <c r="F14" s="7">
        <f>SUM(F10:F13)</f>
        <v>24694395.819999997</v>
      </c>
      <c r="G14" s="26"/>
      <c r="H14" s="5">
        <f>I14/J14</f>
        <v>135.82097672230972</v>
      </c>
      <c r="I14" s="7">
        <f>SUM(I10:I13)</f>
        <v>63825671.223096311</v>
      </c>
      <c r="J14" s="7">
        <f>SUM(J10:J13)</f>
        <v>469924.99070000002</v>
      </c>
      <c r="K14" s="26"/>
      <c r="L14" s="26"/>
      <c r="M14" s="5">
        <f>N14/O14</f>
        <v>109.53956000693813</v>
      </c>
      <c r="N14" s="7">
        <f>SUM(N10:N13)</f>
        <v>1577954.6115941009</v>
      </c>
      <c r="O14" s="7">
        <f>SUM(O10:O13)</f>
        <v>14405.340056999999</v>
      </c>
      <c r="P14" s="26"/>
      <c r="Q14" s="26"/>
      <c r="R14" s="15">
        <f t="shared" si="0"/>
        <v>0.51900655121554262</v>
      </c>
      <c r="S14" s="15">
        <f t="shared" si="1"/>
        <v>9.8764979119543E-3</v>
      </c>
      <c r="T14" s="15">
        <f t="shared" si="2"/>
        <v>1.902962089558019E-2</v>
      </c>
    </row>
    <row r="15" spans="1:20">
      <c r="A15" s="2">
        <v>2.1</v>
      </c>
      <c r="B15" s="2">
        <v>1870</v>
      </c>
      <c r="C15" s="2" t="s">
        <v>55</v>
      </c>
      <c r="D15" s="5">
        <v>185.93559999999999</v>
      </c>
      <c r="E15" s="7">
        <v>677427218.7727679</v>
      </c>
      <c r="F15" s="6">
        <v>3643343.28</v>
      </c>
      <c r="G15" s="26"/>
      <c r="H15" s="27">
        <v>70.891490000000005</v>
      </c>
      <c r="I15" s="28">
        <v>155445361.63695052</v>
      </c>
      <c r="J15" s="28">
        <v>2192722.4500000002</v>
      </c>
      <c r="K15" s="26"/>
      <c r="L15" s="26"/>
      <c r="M15" s="31">
        <v>60.43271</v>
      </c>
      <c r="N15" s="33">
        <v>30070.71241063084</v>
      </c>
      <c r="O15" s="33">
        <v>497.59000400000002</v>
      </c>
      <c r="P15" s="26">
        <v>5</v>
      </c>
      <c r="Q15" s="26"/>
      <c r="R15" s="15">
        <f t="shared" si="0"/>
        <v>0.38126905229552599</v>
      </c>
      <c r="S15" s="15">
        <f t="shared" si="1"/>
        <v>0.22946429864237886</v>
      </c>
      <c r="T15" s="15">
        <f t="shared" si="2"/>
        <v>0.60184349414365379</v>
      </c>
    </row>
    <row r="16" spans="1:20">
      <c r="A16" s="2">
        <v>2.2000000000000002</v>
      </c>
      <c r="B16" s="2">
        <v>1870</v>
      </c>
      <c r="C16" s="2" t="s">
        <v>50</v>
      </c>
      <c r="D16" s="5">
        <v>212.4898</v>
      </c>
      <c r="E16" s="7">
        <v>619752323.46049607</v>
      </c>
      <c r="F16" s="6">
        <v>2916621.52</v>
      </c>
      <c r="G16" s="26"/>
      <c r="H16" s="27">
        <v>98.373919999999998</v>
      </c>
      <c r="I16" s="28">
        <v>145589379.09041122</v>
      </c>
      <c r="J16" s="28">
        <v>1479959.11</v>
      </c>
      <c r="K16" s="26"/>
      <c r="L16" s="26"/>
      <c r="M16" s="31">
        <v>0</v>
      </c>
      <c r="N16" s="33">
        <v>0</v>
      </c>
      <c r="O16" s="33">
        <v>442.20001200000002</v>
      </c>
      <c r="P16" s="26">
        <v>4</v>
      </c>
      <c r="Q16" s="26"/>
      <c r="R16" s="15">
        <f t="shared" si="0"/>
        <v>0.46295831611682065</v>
      </c>
      <c r="S16" s="15">
        <f t="shared" si="1"/>
        <v>0.23491542278936095</v>
      </c>
      <c r="T16" s="15">
        <f t="shared" si="2"/>
        <v>0.50742240631893853</v>
      </c>
    </row>
    <row r="17" spans="1:20">
      <c r="A17" s="2">
        <v>2.2999999999999998</v>
      </c>
      <c r="B17" s="2">
        <v>1870</v>
      </c>
      <c r="C17" s="2" t="s">
        <v>57</v>
      </c>
      <c r="D17" s="5">
        <v>242.66739999999999</v>
      </c>
      <c r="E17" s="7">
        <v>315706018.88043398</v>
      </c>
      <c r="F17" s="6">
        <v>1300982.4099999999</v>
      </c>
      <c r="G17" s="26"/>
      <c r="H17" s="27">
        <v>120.0868</v>
      </c>
      <c r="I17" s="28">
        <v>86476387.881197602</v>
      </c>
      <c r="J17" s="28">
        <v>720115.68200000003</v>
      </c>
      <c r="K17" s="26"/>
      <c r="L17" s="26"/>
      <c r="M17" s="31">
        <v>150.86269999999999</v>
      </c>
      <c r="N17" s="33">
        <v>312672.002037881</v>
      </c>
      <c r="O17" s="33">
        <v>2072.5600300000001</v>
      </c>
      <c r="P17" s="26">
        <v>18</v>
      </c>
      <c r="Q17" s="26"/>
      <c r="R17" s="18">
        <f t="shared" si="0"/>
        <v>0.49486169135203162</v>
      </c>
      <c r="S17" s="15">
        <f t="shared" si="1"/>
        <v>0.27391428325586797</v>
      </c>
      <c r="T17" s="15">
        <f t="shared" si="2"/>
        <v>0.5535168473184815</v>
      </c>
    </row>
    <row r="18" spans="1:20">
      <c r="A18" s="2">
        <v>2.4</v>
      </c>
      <c r="B18" s="2">
        <v>1870</v>
      </c>
      <c r="C18" s="25" t="s">
        <v>63</v>
      </c>
      <c r="D18" s="5">
        <f>E18/F18</f>
        <v>205.17699941578644</v>
      </c>
      <c r="E18" s="7">
        <f>SUM(E15:E17)</f>
        <v>1612885561.113698</v>
      </c>
      <c r="F18" s="7">
        <f>SUM(F15:F17)</f>
        <v>7860947.21</v>
      </c>
      <c r="G18" s="26"/>
      <c r="H18" s="5">
        <f>I18/J18</f>
        <v>88.215118354092098</v>
      </c>
      <c r="I18" s="7">
        <f>SUM(I15:I17)</f>
        <v>387511128.60855937</v>
      </c>
      <c r="J18" s="7">
        <f>SUM(J15:J17)</f>
        <v>4392797.2420000006</v>
      </c>
      <c r="K18" s="26"/>
      <c r="L18" s="26"/>
      <c r="M18" s="5">
        <f>N18/O18</f>
        <v>113.779178785556</v>
      </c>
      <c r="N18" s="7">
        <f>SUM(N15:N17)</f>
        <v>342742.71444851183</v>
      </c>
      <c r="O18" s="7">
        <f>SUM(O15:O17)</f>
        <v>3012.350046</v>
      </c>
      <c r="P18" s="26"/>
      <c r="Q18" s="26"/>
      <c r="R18" s="18">
        <f t="shared" si="0"/>
        <v>0.42994642969374069</v>
      </c>
      <c r="S18" s="15">
        <f t="shared" si="1"/>
        <v>0.24025953108600143</v>
      </c>
      <c r="T18" s="15">
        <f t="shared" si="2"/>
        <v>0.55881271361444507</v>
      </c>
    </row>
    <row r="19" spans="1:20">
      <c r="A19" s="2">
        <v>3.1</v>
      </c>
      <c r="B19" s="2">
        <v>1870</v>
      </c>
      <c r="C19" s="2" t="s">
        <v>52</v>
      </c>
      <c r="D19" s="5">
        <v>291.10680000000002</v>
      </c>
      <c r="E19" s="7">
        <v>85993673.867038801</v>
      </c>
      <c r="F19" s="6">
        <v>295402.49099999998</v>
      </c>
      <c r="G19" s="26"/>
      <c r="H19" s="27">
        <v>212.9427</v>
      </c>
      <c r="I19" s="28">
        <v>431113.15606156201</v>
      </c>
      <c r="J19" s="28">
        <v>2024.55006</v>
      </c>
      <c r="K19" s="26">
        <v>20</v>
      </c>
      <c r="L19" s="26"/>
      <c r="M19" s="31">
        <v>535.83799999999997</v>
      </c>
      <c r="N19" s="33">
        <v>5421887.5733437994</v>
      </c>
      <c r="O19" s="33">
        <v>10118.5201</v>
      </c>
      <c r="P19" s="26">
        <v>98</v>
      </c>
      <c r="Q19" s="26"/>
      <c r="R19" s="18">
        <f t="shared" si="0"/>
        <v>0.73149339005478398</v>
      </c>
      <c r="S19" s="15">
        <f t="shared" si="1"/>
        <v>5.013312452822263E-3</v>
      </c>
      <c r="T19" s="15">
        <f t="shared" si="2"/>
        <v>6.8535307645730048E-3</v>
      </c>
    </row>
    <row r="20" spans="1:20">
      <c r="A20" s="2">
        <v>3.2</v>
      </c>
      <c r="B20" s="2">
        <v>1870</v>
      </c>
      <c r="C20" s="2" t="s">
        <v>54</v>
      </c>
      <c r="D20" s="5">
        <v>467.88780000000003</v>
      </c>
      <c r="E20" s="7">
        <v>280817659.18589944</v>
      </c>
      <c r="F20" s="6">
        <v>600181.62300000002</v>
      </c>
      <c r="G20" s="26"/>
      <c r="H20" s="27">
        <v>352.8544</v>
      </c>
      <c r="I20" s="28">
        <v>1307442.001009088</v>
      </c>
      <c r="J20" s="28">
        <v>3705.3300199999999</v>
      </c>
      <c r="K20" s="26">
        <v>38</v>
      </c>
      <c r="L20" s="26"/>
      <c r="M20" s="31">
        <v>520.53710000000001</v>
      </c>
      <c r="N20" s="33">
        <v>31781871.794900551</v>
      </c>
      <c r="O20" s="33">
        <v>61055.9205</v>
      </c>
      <c r="P20" s="30">
        <v>615</v>
      </c>
      <c r="Q20" s="29"/>
      <c r="R20" s="18">
        <f t="shared" si="0"/>
        <v>0.75414319415894149</v>
      </c>
      <c r="S20" s="15">
        <f t="shared" si="1"/>
        <v>4.6558396818754547E-3</v>
      </c>
      <c r="T20" s="15">
        <f t="shared" si="2"/>
        <v>6.1736812291568613E-3</v>
      </c>
    </row>
    <row r="21" spans="1:20" ht="16" thickBot="1">
      <c r="A21" s="2">
        <v>3.3</v>
      </c>
      <c r="B21" s="2">
        <v>1870</v>
      </c>
      <c r="C21" s="25" t="s">
        <v>9</v>
      </c>
      <c r="D21" s="5">
        <f>E21/F21</f>
        <v>409.57775748681735</v>
      </c>
      <c r="E21" s="7">
        <f>E19+E20</f>
        <v>366811333.05293822</v>
      </c>
      <c r="F21" s="7">
        <f>F19+F20</f>
        <v>895584.11400000006</v>
      </c>
      <c r="G21" s="26"/>
      <c r="H21" s="5">
        <f>I21/J21</f>
        <v>303.41911746792613</v>
      </c>
      <c r="I21" s="7">
        <f>I19+I20</f>
        <v>1738555.15707065</v>
      </c>
      <c r="J21" s="7">
        <f>J19+J20</f>
        <v>5729.8800799999999</v>
      </c>
      <c r="K21" s="26"/>
      <c r="L21" s="26"/>
      <c r="M21" s="5">
        <f>N21/O21</f>
        <v>522.712353685072</v>
      </c>
      <c r="N21" s="7">
        <f>N19+N20</f>
        <v>37203759.36824435</v>
      </c>
      <c r="O21" s="7">
        <f>O19+O20</f>
        <v>71174.440600000002</v>
      </c>
      <c r="P21" s="26"/>
      <c r="Q21" s="26"/>
      <c r="R21" s="18">
        <f t="shared" si="0"/>
        <v>0.74080955794503067</v>
      </c>
      <c r="S21" s="15">
        <f t="shared" si="1"/>
        <v>4.7396440633412536E-3</v>
      </c>
      <c r="T21" s="15">
        <f t="shared" si="2"/>
        <v>6.3979250976307512E-3</v>
      </c>
    </row>
    <row r="22" spans="1:20" ht="16" thickBot="1">
      <c r="A22" s="2">
        <v>4.0999999999999996</v>
      </c>
      <c r="B22" s="2">
        <v>1870</v>
      </c>
      <c r="C22" s="2" t="s">
        <v>59</v>
      </c>
      <c r="D22" s="5">
        <v>251.7885</v>
      </c>
      <c r="E22" s="7">
        <v>8442075744.6540241</v>
      </c>
      <c r="F22" s="6">
        <v>33450927.199999999</v>
      </c>
      <c r="G22" s="26"/>
      <c r="H22" s="27">
        <v>93.063519999999997</v>
      </c>
      <c r="I22" s="28">
        <v>453075354.98872632</v>
      </c>
      <c r="J22" s="28">
        <v>4868452.1100000003</v>
      </c>
      <c r="K22" s="26"/>
      <c r="L22" s="26"/>
      <c r="M22" s="31">
        <v>441.62450000000001</v>
      </c>
      <c r="N22" s="33">
        <v>39124455.424322151</v>
      </c>
      <c r="O22" s="33">
        <v>88592.130699999994</v>
      </c>
      <c r="P22" s="26"/>
      <c r="Q22" s="26"/>
      <c r="R22" s="84">
        <f t="shared" si="0"/>
        <v>0.36960989084092399</v>
      </c>
      <c r="S22" s="15">
        <f t="shared" si="1"/>
        <v>5.3668714744195226E-2</v>
      </c>
      <c r="T22" s="15">
        <f t="shared" si="2"/>
        <v>0.14554012452007609</v>
      </c>
    </row>
    <row r="23" spans="1:20">
      <c r="A23" s="2">
        <v>4.2</v>
      </c>
      <c r="B23" s="2">
        <v>1870</v>
      </c>
      <c r="C23" s="2" t="s">
        <v>62</v>
      </c>
      <c r="F23" s="2"/>
      <c r="G23" s="26"/>
      <c r="H23" s="31">
        <v>232.107</v>
      </c>
      <c r="I23" s="32">
        <v>77393618.339885727</v>
      </c>
      <c r="J23" s="28">
        <v>38407971.399999999</v>
      </c>
      <c r="K23" s="28"/>
      <c r="L23" s="26"/>
      <c r="M23" s="31"/>
      <c r="N23" s="33"/>
      <c r="O23" s="33"/>
      <c r="P23" s="26"/>
      <c r="Q23" s="26"/>
      <c r="R23" s="47"/>
    </row>
    <row r="24" spans="1:20">
      <c r="F24" s="2"/>
      <c r="G24" s="26"/>
      <c r="H24" s="26"/>
      <c r="I24" s="26"/>
      <c r="J24" s="26"/>
      <c r="K24" s="28"/>
      <c r="L24" s="26"/>
      <c r="M24" s="31"/>
      <c r="N24" s="33"/>
      <c r="O24" s="33"/>
      <c r="P24" s="26"/>
      <c r="Q24" s="26"/>
      <c r="R24" s="47"/>
    </row>
    <row r="25" spans="1:20">
      <c r="C25" s="2" t="s">
        <v>63</v>
      </c>
      <c r="D25" s="5">
        <f>D18</f>
        <v>205.17699941578644</v>
      </c>
      <c r="E25" s="3">
        <f>E18</f>
        <v>1612885561.113698</v>
      </c>
      <c r="F25" s="3">
        <f>F18</f>
        <v>7860947.21</v>
      </c>
      <c r="G25" s="26"/>
      <c r="H25" s="5">
        <f>H18</f>
        <v>88.215118354092098</v>
      </c>
      <c r="I25" s="3">
        <f>I18</f>
        <v>387511128.60855937</v>
      </c>
      <c r="J25" s="3">
        <f>J18</f>
        <v>4392797.2420000006</v>
      </c>
      <c r="K25" s="28"/>
      <c r="L25" s="26"/>
      <c r="M25" s="31"/>
      <c r="N25" s="33"/>
      <c r="O25" s="33"/>
      <c r="P25" s="26"/>
      <c r="Q25" s="26"/>
      <c r="R25" s="17">
        <f>H25/D25</f>
        <v>0.42994642969374069</v>
      </c>
      <c r="S25" s="15">
        <f>I25/E25</f>
        <v>0.24025953108600143</v>
      </c>
      <c r="T25" s="15">
        <f>J25/F25</f>
        <v>0.55881271361444507</v>
      </c>
    </row>
    <row r="26" spans="1:20">
      <c r="C26" s="2" t="s">
        <v>14</v>
      </c>
      <c r="D26" s="5">
        <f>E26/F26</f>
        <v>266.86969669979135</v>
      </c>
      <c r="E26" s="3">
        <f>E14+E21</f>
        <v>6829190183.5403261</v>
      </c>
      <c r="F26" s="3">
        <f>F14+F21</f>
        <v>25589979.933999997</v>
      </c>
      <c r="G26" s="26"/>
      <c r="H26" s="5">
        <f>I26/J26</f>
        <v>137.83991378591756</v>
      </c>
      <c r="I26" s="3">
        <f>I14+I21</f>
        <v>65564226.380166963</v>
      </c>
      <c r="J26" s="3">
        <f>J14+J21</f>
        <v>475654.87078</v>
      </c>
      <c r="K26" s="28"/>
      <c r="L26" s="26"/>
      <c r="M26" s="31"/>
      <c r="N26" s="33"/>
      <c r="O26" s="33"/>
      <c r="P26" s="26"/>
      <c r="Q26" s="26"/>
      <c r="R26" s="17">
        <f>H26/D26</f>
        <v>0.51650642800773761</v>
      </c>
      <c r="S26" s="15">
        <f t="shared" ref="S26" si="3">I26/E26</f>
        <v>9.6005858115050698E-3</v>
      </c>
      <c r="T26" s="15">
        <f t="shared" ref="T26" si="4">J26/F26</f>
        <v>1.8587543718548351E-2</v>
      </c>
    </row>
    <row r="27" spans="1:20">
      <c r="F27" s="2"/>
      <c r="M27" s="2"/>
      <c r="N27" s="2"/>
      <c r="O27" s="2"/>
      <c r="P27" s="26"/>
      <c r="Q27" s="26"/>
    </row>
    <row r="28" spans="1:20">
      <c r="C28" s="2" t="s">
        <v>65</v>
      </c>
      <c r="D28" s="15">
        <f>D25/D26</f>
        <v>0.76882839060815278</v>
      </c>
      <c r="E28" s="15">
        <f t="shared" ref="E28:F28" si="5">E25/E26</f>
        <v>0.23617522982462333</v>
      </c>
      <c r="F28" s="15">
        <f t="shared" si="5"/>
        <v>0.30718848667620846</v>
      </c>
      <c r="G28" s="26"/>
      <c r="H28" s="34">
        <f>H25/H26</f>
        <v>0.63998239647117805</v>
      </c>
      <c r="I28" s="34">
        <f t="shared" ref="I28" si="6">I25/I26</f>
        <v>5.9104049571426138</v>
      </c>
      <c r="J28" s="34">
        <f t="shared" ref="J28" si="7">J25/J26</f>
        <v>9.2352617661551459</v>
      </c>
      <c r="K28" s="28"/>
      <c r="L28" s="26"/>
      <c r="M28" s="31"/>
      <c r="N28" s="33"/>
      <c r="O28" s="33"/>
      <c r="P28" s="26"/>
      <c r="Q28" s="26"/>
      <c r="R28" s="15">
        <f>R25/R26</f>
        <v>0.832412543929269</v>
      </c>
      <c r="S28" s="15">
        <f t="shared" ref="S28:T28" si="8">S25/S26</f>
        <v>25.025507380818492</v>
      </c>
      <c r="T28" s="15">
        <f t="shared" si="8"/>
        <v>30.063827801884905</v>
      </c>
    </row>
    <row r="29" spans="1:20">
      <c r="C29" s="2" t="s">
        <v>67</v>
      </c>
      <c r="D29" s="15">
        <f>D25/D19</f>
        <v>0.70481692428959553</v>
      </c>
      <c r="E29" s="15">
        <f>E25/E19</f>
        <v>18.755862944145171</v>
      </c>
      <c r="F29" s="15">
        <f>F25/F19</f>
        <v>26.610971300170927</v>
      </c>
      <c r="G29" s="26"/>
      <c r="H29" s="34">
        <f>H25/H19</f>
        <v>0.41426692886909061</v>
      </c>
      <c r="I29" s="34">
        <f>I25/I19</f>
        <v>898.86175626990985</v>
      </c>
      <c r="J29" s="34">
        <f>J25/J19</f>
        <v>2169.7646942847146</v>
      </c>
      <c r="K29" s="28"/>
      <c r="L29" s="26"/>
      <c r="M29" s="31"/>
      <c r="N29" s="33"/>
      <c r="O29" s="33"/>
      <c r="P29" s="26"/>
      <c r="Q29" s="26"/>
      <c r="R29" s="15">
        <f>R25/R19</f>
        <v>0.58776529704737401</v>
      </c>
      <c r="S29" s="15">
        <f>S25/S19</f>
        <v>47.92430819881303</v>
      </c>
      <c r="T29" s="15">
        <f>T25/T19</f>
        <v>81.536471172353558</v>
      </c>
    </row>
    <row r="30" spans="1:20">
      <c r="D30" s="15"/>
      <c r="E30" s="15"/>
      <c r="F30" s="15"/>
      <c r="G30" s="26"/>
      <c r="H30" s="34"/>
      <c r="I30" s="34"/>
      <c r="J30" s="34"/>
      <c r="K30" s="34"/>
      <c r="L30" s="26"/>
      <c r="M30" s="31"/>
      <c r="N30" s="33"/>
      <c r="O30" s="33"/>
      <c r="P30" s="26"/>
      <c r="Q30" s="26"/>
      <c r="R30" s="1" t="s">
        <v>87</v>
      </c>
      <c r="S30" s="15"/>
      <c r="T30" s="15"/>
    </row>
    <row r="31" spans="1:20">
      <c r="D31" s="15"/>
      <c r="E31" s="15"/>
      <c r="F31" s="15"/>
      <c r="G31" s="26"/>
      <c r="H31" s="34"/>
      <c r="I31" s="34"/>
      <c r="J31" s="34"/>
      <c r="K31" s="34"/>
      <c r="L31" s="26"/>
      <c r="M31" s="31"/>
      <c r="N31" s="33"/>
      <c r="O31" s="33"/>
      <c r="P31" s="26"/>
      <c r="Q31" s="26"/>
      <c r="R31" s="1" t="s">
        <v>88</v>
      </c>
      <c r="S31" s="15"/>
      <c r="T31" s="15"/>
    </row>
    <row r="32" spans="1:20">
      <c r="D32" s="15"/>
      <c r="E32" s="15"/>
      <c r="F32" s="15"/>
      <c r="G32" s="26"/>
      <c r="H32" s="34"/>
      <c r="I32" s="34"/>
      <c r="J32" s="34"/>
    </row>
    <row r="33" spans="4:10">
      <c r="D33" s="15"/>
      <c r="E33" s="15"/>
      <c r="F33" s="15"/>
      <c r="G33" s="26"/>
      <c r="H33" s="34"/>
      <c r="I33" s="34"/>
      <c r="J33" s="34"/>
    </row>
    <row r="34" spans="4:10">
      <c r="D34" s="15"/>
      <c r="E34" s="15"/>
      <c r="F34" s="15"/>
      <c r="G34" s="26"/>
      <c r="H34" s="34"/>
      <c r="I34" s="34"/>
      <c r="J34" s="34"/>
    </row>
    <row r="35" spans="4:10">
      <c r="D35" s="15"/>
      <c r="E35" s="15"/>
      <c r="F35" s="15"/>
      <c r="G35" s="26"/>
      <c r="H35" s="34"/>
      <c r="I35" s="34"/>
      <c r="J35" s="34"/>
    </row>
    <row r="36" spans="4:10">
      <c r="D36" s="15"/>
      <c r="E36" s="15"/>
      <c r="F36" s="15"/>
      <c r="G36" s="26"/>
      <c r="H36" s="34"/>
      <c r="I36" s="34"/>
      <c r="J36" s="34"/>
    </row>
    <row r="37" spans="4:10">
      <c r="D37" s="15"/>
      <c r="E37" s="15"/>
      <c r="F37" s="15"/>
      <c r="G37" s="26"/>
      <c r="H37" s="34"/>
      <c r="I37" s="34"/>
      <c r="J37" s="34"/>
    </row>
    <row r="38" spans="4:10">
      <c r="D38" s="15"/>
      <c r="E38" s="15"/>
      <c r="F38" s="15"/>
      <c r="G38" s="26"/>
      <c r="H38" s="34"/>
      <c r="I38" s="34"/>
      <c r="J38" s="34"/>
    </row>
    <row r="39" spans="4:10">
      <c r="D39" s="15"/>
      <c r="E39" s="15"/>
      <c r="F39" s="15"/>
      <c r="G39" s="26"/>
      <c r="H39" s="34"/>
      <c r="I39" s="34"/>
      <c r="J39" s="34"/>
    </row>
    <row r="40" spans="4:10">
      <c r="D40" s="15"/>
      <c r="E40" s="15"/>
      <c r="F40" s="15"/>
      <c r="G40" s="26"/>
      <c r="H40" s="34"/>
      <c r="I40" s="34"/>
      <c r="J40" s="34"/>
    </row>
    <row r="41" spans="4:10">
      <c r="D41" s="15"/>
      <c r="E41" s="15"/>
      <c r="F41" s="15"/>
      <c r="G41" s="26"/>
      <c r="H41" s="34"/>
      <c r="I41" s="34"/>
      <c r="J41" s="34"/>
    </row>
    <row r="42" spans="4:10">
      <c r="D42" s="15"/>
      <c r="E42" s="15"/>
      <c r="F42" s="15"/>
      <c r="G42" s="26"/>
      <c r="H42" s="34"/>
      <c r="I42" s="34"/>
      <c r="J42" s="34"/>
    </row>
  </sheetData>
  <sortState ref="A10:T23">
    <sortCondition ref="A10:A23"/>
  </sortState>
  <phoneticPr fontId="18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U30"/>
  <sheetViews>
    <sheetView topLeftCell="H1" workbookViewId="0">
      <selection activeCell="E17" sqref="E17"/>
    </sheetView>
  </sheetViews>
  <sheetFormatPr baseColWidth="10" defaultRowHeight="14"/>
  <cols>
    <col min="2" max="2" width="8.83203125" customWidth="1"/>
    <col min="3" max="3" width="7" customWidth="1"/>
    <col min="4" max="4" width="13.5" customWidth="1"/>
    <col min="6" max="6" width="18.33203125" style="80" customWidth="1"/>
    <col min="7" max="7" width="17.5" style="80" customWidth="1"/>
    <col min="8" max="8" width="4.83203125" style="80" customWidth="1"/>
    <col min="9" max="9" width="10.83203125" style="56"/>
    <col min="10" max="10" width="17.6640625" style="80" customWidth="1"/>
    <col min="11" max="11" width="16.83203125" style="80" customWidth="1"/>
    <col min="12" max="12" width="10.83203125" style="80"/>
    <col min="13" max="13" width="4.83203125" style="80" customWidth="1"/>
    <col min="14" max="14" width="10.83203125" style="56"/>
    <col min="15" max="15" width="10.83203125" style="80"/>
    <col min="16" max="16" width="16.6640625" style="80" customWidth="1"/>
    <col min="17" max="17" width="10" style="80" customWidth="1"/>
    <col min="18" max="18" width="5" customWidth="1"/>
  </cols>
  <sheetData>
    <row r="1" spans="1:21" ht="15">
      <c r="B1" s="2"/>
      <c r="C1" s="1" t="s">
        <v>80</v>
      </c>
      <c r="D1" s="1"/>
      <c r="E1" s="2"/>
      <c r="F1" s="3"/>
      <c r="G1" s="3"/>
      <c r="H1" s="3"/>
      <c r="I1" s="81"/>
      <c r="J1" s="3"/>
      <c r="K1" s="3"/>
      <c r="L1" s="3"/>
      <c r="M1" s="3"/>
      <c r="N1" s="81"/>
      <c r="O1" s="3"/>
      <c r="P1" s="3"/>
      <c r="Q1" s="3"/>
      <c r="R1" s="2"/>
      <c r="S1" s="2"/>
      <c r="T1" s="2"/>
      <c r="U1" s="2"/>
    </row>
    <row r="2" spans="1:21" ht="15">
      <c r="B2" s="2"/>
      <c r="C2" s="45"/>
      <c r="D2" s="45"/>
      <c r="E2" s="45"/>
      <c r="F2" s="3"/>
      <c r="G2" s="3"/>
      <c r="H2" s="3"/>
      <c r="I2" s="81"/>
      <c r="J2" s="3"/>
      <c r="K2" s="3"/>
      <c r="L2" s="3"/>
      <c r="M2" s="3"/>
      <c r="N2" s="81"/>
      <c r="O2" s="3"/>
      <c r="P2" s="3"/>
      <c r="Q2" s="3"/>
      <c r="R2" s="2"/>
      <c r="S2" s="2"/>
      <c r="T2" s="2"/>
      <c r="U2" s="2"/>
    </row>
    <row r="3" spans="1:21" ht="15">
      <c r="B3" s="2"/>
      <c r="C3" s="45"/>
      <c r="D3" s="19" t="s">
        <v>82</v>
      </c>
      <c r="E3" s="2"/>
      <c r="F3" s="3"/>
      <c r="G3" s="3"/>
      <c r="H3" s="3"/>
      <c r="I3" s="81"/>
      <c r="J3" s="3"/>
      <c r="K3" s="3"/>
      <c r="L3" s="3"/>
      <c r="M3" s="3"/>
      <c r="N3" s="81"/>
      <c r="O3" s="3"/>
      <c r="P3" s="3"/>
      <c r="Q3" s="3"/>
      <c r="R3" s="2"/>
      <c r="S3" s="2"/>
      <c r="T3" s="2"/>
      <c r="U3" s="2"/>
    </row>
    <row r="4" spans="1:21" ht="17">
      <c r="B4" s="2"/>
      <c r="C4" s="2"/>
      <c r="D4" s="77" t="s">
        <v>21</v>
      </c>
      <c r="E4" s="2"/>
      <c r="F4" s="3"/>
      <c r="G4" s="3"/>
      <c r="H4" s="3"/>
      <c r="I4" s="81"/>
      <c r="J4" s="3"/>
      <c r="K4" s="3"/>
      <c r="L4" s="3"/>
      <c r="M4" s="3"/>
      <c r="N4" s="81"/>
      <c r="O4" s="3"/>
      <c r="P4" s="3"/>
      <c r="Q4" s="3"/>
      <c r="R4" s="2"/>
      <c r="S4" s="2"/>
      <c r="T4" s="2"/>
      <c r="U4" s="2"/>
    </row>
    <row r="5" spans="1:21" ht="15">
      <c r="B5" s="2"/>
      <c r="C5" s="2"/>
      <c r="D5" s="2" t="s">
        <v>22</v>
      </c>
      <c r="E5" s="2"/>
      <c r="F5" s="3"/>
      <c r="G5" s="3"/>
      <c r="H5" s="3"/>
      <c r="I5" s="81"/>
      <c r="J5" s="3"/>
      <c r="K5" s="3"/>
      <c r="L5" s="3"/>
      <c r="M5" s="3"/>
      <c r="N5" s="81"/>
      <c r="O5" s="3"/>
      <c r="P5" s="3"/>
      <c r="Q5" s="3"/>
      <c r="R5" s="2"/>
      <c r="S5" s="2"/>
      <c r="T5" s="2"/>
      <c r="U5" s="2"/>
    </row>
    <row r="6" spans="1:21" ht="16" thickBot="1">
      <c r="B6" s="2"/>
      <c r="C6" s="2"/>
      <c r="D6" s="2"/>
      <c r="E6" s="2"/>
      <c r="F6" s="3"/>
      <c r="G6" s="3"/>
      <c r="H6" s="3"/>
      <c r="I6" s="81"/>
      <c r="J6" s="3"/>
      <c r="K6" s="3"/>
      <c r="L6" s="3"/>
      <c r="M6" s="3"/>
      <c r="N6" s="81"/>
      <c r="O6" s="3"/>
      <c r="P6" s="3"/>
      <c r="Q6" s="3"/>
      <c r="R6" s="2"/>
      <c r="S6" s="2"/>
      <c r="T6" s="2"/>
      <c r="U6" s="2"/>
    </row>
    <row r="7" spans="1:21" ht="16" thickBot="1">
      <c r="A7" t="s">
        <v>19</v>
      </c>
      <c r="B7" s="25" t="s">
        <v>48</v>
      </c>
      <c r="C7" s="25"/>
      <c r="D7" s="2"/>
      <c r="E7" s="8" t="s">
        <v>58</v>
      </c>
      <c r="F7" s="9"/>
      <c r="G7" s="78"/>
      <c r="H7" s="3"/>
      <c r="I7" s="82" t="s">
        <v>71</v>
      </c>
      <c r="J7" s="22"/>
      <c r="K7" s="22"/>
      <c r="L7" s="23"/>
      <c r="M7" s="3"/>
      <c r="N7" s="82" t="s">
        <v>70</v>
      </c>
      <c r="O7" s="22"/>
      <c r="P7" s="22"/>
      <c r="Q7" s="23"/>
      <c r="R7" s="2"/>
      <c r="S7" s="14" t="s">
        <v>69</v>
      </c>
      <c r="T7" s="14"/>
      <c r="U7" s="14"/>
    </row>
    <row r="8" spans="1:21" ht="15">
      <c r="A8" t="s">
        <v>20</v>
      </c>
      <c r="B8" s="25" t="s">
        <v>13</v>
      </c>
      <c r="C8" s="25" t="s">
        <v>47</v>
      </c>
      <c r="D8" s="2" t="s">
        <v>48</v>
      </c>
      <c r="E8" s="2" t="s">
        <v>84</v>
      </c>
      <c r="F8" s="3" t="s">
        <v>86</v>
      </c>
      <c r="G8" s="46" t="s">
        <v>85</v>
      </c>
      <c r="H8" s="3"/>
      <c r="I8" s="81" t="s">
        <v>84</v>
      </c>
      <c r="J8" s="3" t="s">
        <v>86</v>
      </c>
      <c r="K8" s="46" t="s">
        <v>85</v>
      </c>
      <c r="L8" s="46" t="s">
        <v>72</v>
      </c>
      <c r="M8" s="3"/>
      <c r="N8" s="81" t="s">
        <v>84</v>
      </c>
      <c r="O8" s="3" t="s">
        <v>86</v>
      </c>
      <c r="P8" s="46" t="s">
        <v>85</v>
      </c>
      <c r="Q8" s="46" t="s">
        <v>72</v>
      </c>
      <c r="R8" s="2"/>
      <c r="S8" s="2" t="s">
        <v>84</v>
      </c>
      <c r="T8" s="3" t="s">
        <v>86</v>
      </c>
      <c r="U8" s="46" t="s">
        <v>85</v>
      </c>
    </row>
    <row r="9" spans="1:21" ht="15">
      <c r="A9">
        <v>5</v>
      </c>
      <c r="B9" s="2">
        <v>1.1000000000000001</v>
      </c>
      <c r="C9" s="2">
        <v>1870</v>
      </c>
      <c r="D9" s="2" t="s">
        <v>53</v>
      </c>
      <c r="E9" s="5">
        <v>305.65190000000001</v>
      </c>
      <c r="F9" s="3">
        <v>1052443732.420159</v>
      </c>
      <c r="G9" s="3">
        <v>3443275.61</v>
      </c>
      <c r="H9" s="3"/>
      <c r="I9" s="81">
        <v>222.54929999999999</v>
      </c>
      <c r="J9" s="3">
        <v>6400818.2427902091</v>
      </c>
      <c r="K9" s="3">
        <v>28761.349699999999</v>
      </c>
      <c r="L9" s="3"/>
      <c r="M9" s="3"/>
      <c r="N9" s="81">
        <v>0</v>
      </c>
      <c r="O9" s="3">
        <v>0</v>
      </c>
      <c r="P9" s="3">
        <v>814.70999099999995</v>
      </c>
      <c r="Q9" s="3"/>
      <c r="R9" s="26"/>
      <c r="S9" s="15">
        <f t="shared" ref="S9:S21" si="0">I9/E9</f>
        <v>0.7281135828044909</v>
      </c>
      <c r="T9" s="15">
        <f t="shared" ref="T9:T21" si="1">J9/F9</f>
        <v>6.081862664592182E-3</v>
      </c>
      <c r="U9" s="15">
        <f t="shared" ref="U9:U21" si="2">K9/G9</f>
        <v>8.352903734011579E-3</v>
      </c>
    </row>
    <row r="10" spans="1:21" ht="15">
      <c r="A10">
        <v>3</v>
      </c>
      <c r="B10" s="2">
        <v>1.2</v>
      </c>
      <c r="C10" s="2">
        <v>1870</v>
      </c>
      <c r="D10" s="2" t="s">
        <v>51</v>
      </c>
      <c r="E10" s="5">
        <v>304.45310000000001</v>
      </c>
      <c r="F10" s="3">
        <v>2621385628.9744763</v>
      </c>
      <c r="G10" s="3">
        <v>8610145.9600000009</v>
      </c>
      <c r="H10" s="3"/>
      <c r="I10" s="81">
        <v>142.47810000000001</v>
      </c>
      <c r="J10" s="3">
        <v>23711556.040604103</v>
      </c>
      <c r="K10" s="3">
        <v>166422.46100000001</v>
      </c>
      <c r="L10" s="3"/>
      <c r="M10" s="3"/>
      <c r="N10" s="81">
        <v>294.53649999999999</v>
      </c>
      <c r="O10" s="3">
        <v>81742.716612218996</v>
      </c>
      <c r="P10" s="3">
        <v>277.53000600000001</v>
      </c>
      <c r="Q10" s="3"/>
      <c r="R10" s="26"/>
      <c r="S10" s="15">
        <f t="shared" si="0"/>
        <v>0.46798045413234424</v>
      </c>
      <c r="T10" s="15">
        <f t="shared" si="1"/>
        <v>9.0454284095089071E-3</v>
      </c>
      <c r="U10" s="15">
        <f t="shared" si="2"/>
        <v>1.9328645736453924E-2</v>
      </c>
    </row>
    <row r="11" spans="1:21" ht="15">
      <c r="A11">
        <v>1</v>
      </c>
      <c r="B11" s="2">
        <v>1.3</v>
      </c>
      <c r="C11" s="2">
        <v>1870</v>
      </c>
      <c r="D11" s="2" t="s">
        <v>49</v>
      </c>
      <c r="E11" s="5">
        <v>218.17699999999999</v>
      </c>
      <c r="F11" s="3">
        <v>1951995336.8479898</v>
      </c>
      <c r="G11" s="3">
        <v>8946842.8699999992</v>
      </c>
      <c r="H11" s="3"/>
      <c r="I11" s="81">
        <v>131.5095</v>
      </c>
      <c r="J11" s="3">
        <v>17103696.849029999</v>
      </c>
      <c r="K11" s="3">
        <v>130056.74</v>
      </c>
      <c r="L11" s="3"/>
      <c r="M11" s="3"/>
      <c r="N11" s="81">
        <v>109.99120000000001</v>
      </c>
      <c r="O11" s="3">
        <v>855293.77872338402</v>
      </c>
      <c r="P11" s="3">
        <v>7776.0200699999996</v>
      </c>
      <c r="Q11" s="3"/>
      <c r="R11" s="26"/>
      <c r="S11" s="15">
        <f t="shared" si="0"/>
        <v>0.60276518606452567</v>
      </c>
      <c r="T11" s="15">
        <f t="shared" si="1"/>
        <v>8.7621607112281421E-3</v>
      </c>
      <c r="U11" s="15">
        <f t="shared" si="2"/>
        <v>1.4536607146203298E-2</v>
      </c>
    </row>
    <row r="12" spans="1:21" ht="15">
      <c r="A12">
        <v>8</v>
      </c>
      <c r="B12" s="2">
        <v>1.4</v>
      </c>
      <c r="C12" s="2">
        <v>1870</v>
      </c>
      <c r="D12" s="2" t="s">
        <v>56</v>
      </c>
      <c r="E12" s="5">
        <v>226.45490000000001</v>
      </c>
      <c r="F12" s="3">
        <v>836554152.24476206</v>
      </c>
      <c r="G12" s="3">
        <v>3694131.38</v>
      </c>
      <c r="H12" s="3"/>
      <c r="I12" s="81">
        <v>114.7988</v>
      </c>
      <c r="J12" s="3">
        <v>16609600.090671999</v>
      </c>
      <c r="K12" s="3">
        <v>144684.44</v>
      </c>
      <c r="L12" s="3"/>
      <c r="M12" s="3"/>
      <c r="N12" s="81">
        <v>115.75020000000001</v>
      </c>
      <c r="O12" s="3">
        <v>640918.11625849805</v>
      </c>
      <c r="P12" s="3">
        <v>5537.0799900000002</v>
      </c>
      <c r="Q12" s="3"/>
      <c r="R12" s="26"/>
      <c r="S12" s="15">
        <f t="shared" si="0"/>
        <v>0.50693890924859653</v>
      </c>
      <c r="T12" s="15">
        <f t="shared" si="1"/>
        <v>1.9854781721066996E-2</v>
      </c>
      <c r="U12" s="15">
        <f t="shared" si="2"/>
        <v>3.9166024463374666E-2</v>
      </c>
    </row>
    <row r="13" spans="1:21" ht="15">
      <c r="A13">
        <v>11</v>
      </c>
      <c r="B13" s="2">
        <v>1.5</v>
      </c>
      <c r="C13" s="2">
        <v>1870</v>
      </c>
      <c r="D13" s="25" t="s">
        <v>1</v>
      </c>
      <c r="E13" s="5">
        <f>F13/G13</f>
        <v>261.69414702802754</v>
      </c>
      <c r="F13" s="3">
        <f>SUM(F9:F12)</f>
        <v>6462378850.4873877</v>
      </c>
      <c r="G13" s="3">
        <f>SUM(G9:G12)</f>
        <v>24694395.819999997</v>
      </c>
      <c r="H13" s="3"/>
      <c r="I13" s="5">
        <f>J13/K13</f>
        <v>135.82097672230972</v>
      </c>
      <c r="J13" s="3">
        <f>SUM(J9:J12)</f>
        <v>63825671.223096311</v>
      </c>
      <c r="K13" s="3">
        <f>SUM(K9:K12)</f>
        <v>469924.99070000002</v>
      </c>
      <c r="L13" s="3"/>
      <c r="M13" s="3"/>
      <c r="N13" s="5">
        <f>O13/P13</f>
        <v>109.53956000693813</v>
      </c>
      <c r="O13" s="3">
        <f>SUM(O9:O12)</f>
        <v>1577954.6115941009</v>
      </c>
      <c r="P13" s="3">
        <f>SUM(P9:P12)</f>
        <v>14405.340056999999</v>
      </c>
      <c r="Q13" s="3"/>
      <c r="R13" s="26"/>
      <c r="S13" s="15">
        <f t="shared" si="0"/>
        <v>0.51900655121554262</v>
      </c>
      <c r="T13" s="15">
        <f t="shared" si="1"/>
        <v>9.8764979119543E-3</v>
      </c>
      <c r="U13" s="15">
        <f t="shared" si="2"/>
        <v>1.902962089558019E-2</v>
      </c>
    </row>
    <row r="14" spans="1:21" ht="15">
      <c r="A14">
        <v>7</v>
      </c>
      <c r="B14" s="2">
        <v>2.1</v>
      </c>
      <c r="C14" s="2">
        <v>1870</v>
      </c>
      <c r="D14" s="2" t="s">
        <v>55</v>
      </c>
      <c r="E14" s="5">
        <v>183.29409999999999</v>
      </c>
      <c r="F14" s="3">
        <v>667803327.49864793</v>
      </c>
      <c r="G14" s="3">
        <v>3643343.28</v>
      </c>
      <c r="H14" s="3"/>
      <c r="I14" s="81">
        <v>70.108019999999996</v>
      </c>
      <c r="J14" s="3">
        <v>153727429.379049</v>
      </c>
      <c r="K14" s="3">
        <v>2192722.4500000002</v>
      </c>
      <c r="L14" s="3"/>
      <c r="M14" s="3"/>
      <c r="N14" s="81">
        <v>55.658900000000003</v>
      </c>
      <c r="O14" s="3">
        <v>27695.312273635602</v>
      </c>
      <c r="P14" s="3">
        <v>497.59000400000002</v>
      </c>
      <c r="Q14" s="3"/>
      <c r="R14" s="26"/>
      <c r="S14" s="18">
        <f t="shared" si="0"/>
        <v>0.38248923451436789</v>
      </c>
      <c r="T14" s="15">
        <f t="shared" si="1"/>
        <v>0.23019865737245859</v>
      </c>
      <c r="U14" s="15">
        <f t="shared" si="2"/>
        <v>0.60184349414365379</v>
      </c>
    </row>
    <row r="15" spans="1:21" ht="15">
      <c r="A15">
        <v>2</v>
      </c>
      <c r="B15" s="2">
        <v>2.2000000000000002</v>
      </c>
      <c r="C15" s="2">
        <v>1870</v>
      </c>
      <c r="D15" s="2" t="s">
        <v>50</v>
      </c>
      <c r="E15" s="5">
        <v>208.24789999999999</v>
      </c>
      <c r="F15" s="3">
        <v>607380306.63480794</v>
      </c>
      <c r="G15" s="3">
        <v>2916621.52</v>
      </c>
      <c r="H15" s="3"/>
      <c r="I15" s="81">
        <v>94.702110000000005</v>
      </c>
      <c r="J15" s="3">
        <v>140155250.43072212</v>
      </c>
      <c r="K15" s="3">
        <v>1479959.11</v>
      </c>
      <c r="L15" s="3"/>
      <c r="M15" s="3"/>
      <c r="N15" s="81">
        <v>0</v>
      </c>
      <c r="O15" s="3">
        <v>0</v>
      </c>
      <c r="P15" s="3">
        <v>442.20001200000002</v>
      </c>
      <c r="Q15" s="3"/>
      <c r="R15" s="26"/>
      <c r="S15" s="18">
        <f t="shared" si="0"/>
        <v>0.45475661459251215</v>
      </c>
      <c r="T15" s="15">
        <f t="shared" si="1"/>
        <v>0.23075369566598664</v>
      </c>
      <c r="U15" s="15">
        <f t="shared" si="2"/>
        <v>0.50742240631893853</v>
      </c>
    </row>
    <row r="16" spans="1:21" ht="15">
      <c r="A16">
        <v>9</v>
      </c>
      <c r="B16" s="2">
        <v>2.2999999999999998</v>
      </c>
      <c r="C16" s="2">
        <v>1870</v>
      </c>
      <c r="D16" s="2" t="s">
        <v>57</v>
      </c>
      <c r="E16" s="5">
        <v>238.3954</v>
      </c>
      <c r="F16" s="3">
        <v>310148222.02491397</v>
      </c>
      <c r="G16" s="3">
        <v>1300982.4099999999</v>
      </c>
      <c r="H16" s="3"/>
      <c r="I16" s="81">
        <v>117.68510000000001</v>
      </c>
      <c r="J16" s="3">
        <v>84746886.047738209</v>
      </c>
      <c r="K16" s="3">
        <v>720115.68200000003</v>
      </c>
      <c r="L16" s="3"/>
      <c r="M16" s="3"/>
      <c r="N16" s="81">
        <v>147.20339999999999</v>
      </c>
      <c r="O16" s="3">
        <v>305087.88312010199</v>
      </c>
      <c r="P16" s="3">
        <v>2072.5600300000001</v>
      </c>
      <c r="Q16" s="3"/>
      <c r="R16" s="26"/>
      <c r="S16" s="18">
        <f t="shared" si="0"/>
        <v>0.49365507891511334</v>
      </c>
      <c r="T16" s="15">
        <f t="shared" si="1"/>
        <v>0.27324640294384972</v>
      </c>
      <c r="U16" s="15">
        <f t="shared" si="2"/>
        <v>0.5535168473184815</v>
      </c>
    </row>
    <row r="17" spans="1:21" ht="15">
      <c r="A17">
        <v>12</v>
      </c>
      <c r="B17" s="2">
        <v>2.4</v>
      </c>
      <c r="C17" s="2">
        <v>1870</v>
      </c>
      <c r="D17" s="25" t="s">
        <v>63</v>
      </c>
      <c r="E17" s="5">
        <f>F17/G17</f>
        <v>201.67186139370725</v>
      </c>
      <c r="F17" s="3">
        <f>SUM(F14:F16)</f>
        <v>1585331856.1583698</v>
      </c>
      <c r="G17" s="3">
        <f>SUM(G14:G16)</f>
        <v>7860947.21</v>
      </c>
      <c r="H17" s="3"/>
      <c r="I17" s="5">
        <f>J17/K17</f>
        <v>86.193271621415136</v>
      </c>
      <c r="J17" s="3">
        <f>SUM(J14:J16)</f>
        <v>378629565.85750932</v>
      </c>
      <c r="K17" s="3">
        <f>SUM(K14:K16)</f>
        <v>4392797.2420000006</v>
      </c>
      <c r="L17" s="3"/>
      <c r="M17" s="3"/>
      <c r="N17" s="5">
        <f>O17/P17</f>
        <v>110.47294979400863</v>
      </c>
      <c r="O17" s="3">
        <f>SUM(O14:O16)</f>
        <v>332783.19539373758</v>
      </c>
      <c r="P17" s="3">
        <f>SUM(P14:P16)</f>
        <v>3012.350046</v>
      </c>
      <c r="Q17" s="3"/>
      <c r="R17" s="26"/>
      <c r="S17" s="18">
        <f t="shared" si="0"/>
        <v>0.42739364344511682</v>
      </c>
      <c r="T17" s="15">
        <f t="shared" si="1"/>
        <v>0.23883300167513027</v>
      </c>
      <c r="U17" s="15">
        <f t="shared" si="2"/>
        <v>0.55881271361444507</v>
      </c>
    </row>
    <row r="18" spans="1:21" ht="15">
      <c r="A18">
        <v>4</v>
      </c>
      <c r="B18" s="2">
        <v>3.1</v>
      </c>
      <c r="C18" s="2">
        <v>1870</v>
      </c>
      <c r="D18" s="2" t="s">
        <v>52</v>
      </c>
      <c r="E18" s="5">
        <v>291.10680000000002</v>
      </c>
      <c r="F18" s="3">
        <v>85993673.867038801</v>
      </c>
      <c r="G18" s="3">
        <v>295402.49099999998</v>
      </c>
      <c r="H18" s="3"/>
      <c r="I18" s="81">
        <v>212.9427</v>
      </c>
      <c r="J18" s="3">
        <v>431113.15606156201</v>
      </c>
      <c r="K18" s="3">
        <v>2024.55006</v>
      </c>
      <c r="L18" s="3"/>
      <c r="M18" s="3"/>
      <c r="N18" s="81">
        <v>535.83799999999997</v>
      </c>
      <c r="O18" s="3">
        <v>5421887.5733437994</v>
      </c>
      <c r="P18" s="3">
        <v>10118.5201</v>
      </c>
      <c r="Q18" s="3"/>
      <c r="R18" s="26"/>
      <c r="S18" s="18">
        <f t="shared" si="0"/>
        <v>0.73149339005478398</v>
      </c>
      <c r="T18" s="15">
        <f t="shared" si="1"/>
        <v>5.013312452822263E-3</v>
      </c>
      <c r="U18" s="15">
        <f t="shared" si="2"/>
        <v>6.8535307645730048E-3</v>
      </c>
    </row>
    <row r="19" spans="1:21" ht="15">
      <c r="A19">
        <v>6</v>
      </c>
      <c r="B19" s="2">
        <v>3.2</v>
      </c>
      <c r="C19" s="2">
        <v>1870</v>
      </c>
      <c r="D19" s="2" t="s">
        <v>54</v>
      </c>
      <c r="E19" s="5">
        <v>467.88780000000003</v>
      </c>
      <c r="F19" s="3">
        <v>280817659.18589944</v>
      </c>
      <c r="G19" s="3">
        <v>600181.62300000002</v>
      </c>
      <c r="H19" s="3"/>
      <c r="I19" s="81">
        <v>352.8544</v>
      </c>
      <c r="J19" s="3">
        <v>1307442.001009088</v>
      </c>
      <c r="K19" s="3">
        <v>3705.3300199999999</v>
      </c>
      <c r="L19" s="3"/>
      <c r="M19" s="3"/>
      <c r="N19" s="81">
        <v>520.53710000000001</v>
      </c>
      <c r="O19" s="3">
        <v>31781871.794900551</v>
      </c>
      <c r="P19" s="3">
        <v>61055.9205</v>
      </c>
      <c r="Q19" s="3"/>
      <c r="R19" s="29"/>
      <c r="S19" s="18">
        <f t="shared" si="0"/>
        <v>0.75414319415894149</v>
      </c>
      <c r="T19" s="15">
        <f t="shared" si="1"/>
        <v>4.6558396818754547E-3</v>
      </c>
      <c r="U19" s="15">
        <f t="shared" si="2"/>
        <v>6.1736812291568613E-3</v>
      </c>
    </row>
    <row r="20" spans="1:21" ht="16" thickBot="1">
      <c r="A20">
        <v>13</v>
      </c>
      <c r="B20" s="2">
        <v>3.3</v>
      </c>
      <c r="C20" s="2">
        <v>1870</v>
      </c>
      <c r="D20" s="25" t="s">
        <v>9</v>
      </c>
      <c r="E20" s="5">
        <f>F20/G20</f>
        <v>409.57775748681735</v>
      </c>
      <c r="F20" s="3">
        <f>F18+F19</f>
        <v>366811333.05293822</v>
      </c>
      <c r="G20" s="3">
        <f>G18+G19</f>
        <v>895584.11400000006</v>
      </c>
      <c r="H20" s="3"/>
      <c r="I20" s="5">
        <f>J20/K20</f>
        <v>303.41911746792613</v>
      </c>
      <c r="J20" s="3">
        <f>J18+J19</f>
        <v>1738555.15707065</v>
      </c>
      <c r="K20" s="3">
        <f>K18+K19</f>
        <v>5729.8800799999999</v>
      </c>
      <c r="L20" s="3"/>
      <c r="M20" s="3"/>
      <c r="N20" s="5">
        <f>O20/P20</f>
        <v>522.712353685072</v>
      </c>
      <c r="O20" s="3">
        <f>O18+O19</f>
        <v>37203759.36824435</v>
      </c>
      <c r="P20" s="3">
        <f>P18+P19</f>
        <v>71174.440600000002</v>
      </c>
      <c r="Q20" s="3"/>
      <c r="R20" s="26"/>
      <c r="S20" s="18">
        <f t="shared" si="0"/>
        <v>0.74080955794503067</v>
      </c>
      <c r="T20" s="15">
        <f t="shared" si="1"/>
        <v>4.7396440633412536E-3</v>
      </c>
      <c r="U20" s="15">
        <f t="shared" si="2"/>
        <v>6.3979250976307512E-3</v>
      </c>
    </row>
    <row r="21" spans="1:21" ht="16" thickBot="1">
      <c r="A21">
        <v>10</v>
      </c>
      <c r="B21" s="2">
        <v>4.0999999999999996</v>
      </c>
      <c r="C21" s="2">
        <v>1870</v>
      </c>
      <c r="D21" s="2" t="s">
        <v>59</v>
      </c>
      <c r="E21" s="5">
        <v>251.54820000000001</v>
      </c>
      <c r="F21" s="3">
        <v>8414522039.6986952</v>
      </c>
      <c r="G21" s="3">
        <v>33450927.199999999</v>
      </c>
      <c r="H21" s="3"/>
      <c r="I21" s="81">
        <v>91.239220000000003</v>
      </c>
      <c r="J21" s="3">
        <v>444193792.23767626</v>
      </c>
      <c r="K21" s="3">
        <v>4868452.1100000003</v>
      </c>
      <c r="L21" s="3"/>
      <c r="M21" s="3"/>
      <c r="N21" s="81">
        <v>441.51209999999998</v>
      </c>
      <c r="O21" s="3">
        <v>39114497.668831468</v>
      </c>
      <c r="P21" s="3">
        <v>88592.130699999994</v>
      </c>
      <c r="Q21" s="3"/>
      <c r="R21" s="26"/>
      <c r="S21" s="16">
        <f t="shared" si="0"/>
        <v>0.36271068526827066</v>
      </c>
      <c r="T21" s="15">
        <f t="shared" si="1"/>
        <v>5.2788951070782603E-2</v>
      </c>
      <c r="U21" s="15">
        <f t="shared" si="2"/>
        <v>0.14554012452007609</v>
      </c>
    </row>
    <row r="22" spans="1:21" ht="15">
      <c r="A22">
        <v>99</v>
      </c>
      <c r="B22" s="2">
        <v>4.2</v>
      </c>
      <c r="C22" s="2">
        <v>1870</v>
      </c>
      <c r="D22" s="2" t="s">
        <v>62</v>
      </c>
      <c r="E22" s="5"/>
      <c r="F22" s="3"/>
      <c r="G22" s="3"/>
      <c r="H22" s="3"/>
      <c r="I22" s="81">
        <v>231.6662</v>
      </c>
      <c r="J22" s="3">
        <v>8897828783.9466801</v>
      </c>
      <c r="K22" s="3">
        <v>38407971.399999999</v>
      </c>
      <c r="L22" s="3"/>
      <c r="M22" s="3"/>
      <c r="N22" s="81"/>
      <c r="O22" s="3"/>
      <c r="P22" s="3"/>
      <c r="Q22" s="3"/>
      <c r="R22" s="26"/>
      <c r="S22" s="47"/>
      <c r="T22" s="2"/>
      <c r="U22" s="2"/>
    </row>
    <row r="23" spans="1:21" ht="15">
      <c r="B23" s="2"/>
      <c r="C23" s="2"/>
      <c r="D23" s="2"/>
      <c r="E23" s="2"/>
      <c r="F23" s="3"/>
      <c r="G23" s="3"/>
      <c r="H23" s="33"/>
      <c r="I23" s="65"/>
      <c r="J23" s="33"/>
      <c r="K23" s="33"/>
      <c r="L23" s="32"/>
      <c r="M23" s="33"/>
      <c r="N23" s="65"/>
      <c r="O23" s="33"/>
      <c r="P23" s="33"/>
      <c r="Q23" s="33"/>
      <c r="R23" s="26"/>
      <c r="S23" s="47"/>
      <c r="T23" s="2"/>
      <c r="U23" s="2"/>
    </row>
    <row r="24" spans="1:21" ht="15">
      <c r="B24" s="2"/>
      <c r="C24" s="2"/>
      <c r="D24" s="2" t="s">
        <v>63</v>
      </c>
      <c r="E24" s="5">
        <f>E17</f>
        <v>201.67186139370725</v>
      </c>
      <c r="F24" s="3">
        <f>F17</f>
        <v>1585331856.1583698</v>
      </c>
      <c r="G24" s="3">
        <f>G17</f>
        <v>7860947.21</v>
      </c>
      <c r="H24" s="26"/>
      <c r="I24" s="5">
        <f>I17</f>
        <v>86.193271621415136</v>
      </c>
      <c r="J24" s="3">
        <f>J17</f>
        <v>378629565.85750932</v>
      </c>
      <c r="K24" s="3">
        <f>K17</f>
        <v>4392797.2420000006</v>
      </c>
      <c r="L24" s="28"/>
      <c r="M24" s="26"/>
      <c r="N24" s="31"/>
      <c r="O24" s="33"/>
      <c r="P24" s="33"/>
      <c r="Q24" s="26"/>
      <c r="R24" s="26"/>
      <c r="S24" s="17">
        <f>I24/E24</f>
        <v>0.42739364344511682</v>
      </c>
      <c r="T24" s="15">
        <f>J24/F24</f>
        <v>0.23883300167513027</v>
      </c>
      <c r="U24" s="15">
        <f>K24/G24</f>
        <v>0.55881271361444507</v>
      </c>
    </row>
    <row r="25" spans="1:21" ht="15">
      <c r="B25" s="2"/>
      <c r="C25" s="2"/>
      <c r="D25" s="2" t="s">
        <v>14</v>
      </c>
      <c r="E25" s="5">
        <f>F25/G25</f>
        <v>266.86969669979135</v>
      </c>
      <c r="F25" s="3">
        <f>F13+F20</f>
        <v>6829190183.5403261</v>
      </c>
      <c r="G25" s="3">
        <f>G13+G20</f>
        <v>25589979.933999997</v>
      </c>
      <c r="H25" s="26"/>
      <c r="I25" s="5">
        <f>J25/K25</f>
        <v>137.83991378591756</v>
      </c>
      <c r="J25" s="3">
        <f>J13+J20</f>
        <v>65564226.380166963</v>
      </c>
      <c r="K25" s="3">
        <f>K13+K20</f>
        <v>475654.87078</v>
      </c>
      <c r="L25" s="28"/>
      <c r="M25" s="26"/>
      <c r="N25" s="31"/>
      <c r="O25" s="33"/>
      <c r="P25" s="33"/>
      <c r="Q25" s="26"/>
      <c r="R25" s="26"/>
      <c r="S25" s="17">
        <f>I25/E25</f>
        <v>0.51650642800773761</v>
      </c>
      <c r="T25" s="15">
        <f t="shared" ref="T25:U25" si="3">J25/F25</f>
        <v>9.6005858115050698E-3</v>
      </c>
      <c r="U25" s="15">
        <f t="shared" si="3"/>
        <v>1.8587543718548351E-2</v>
      </c>
    </row>
    <row r="26" spans="1:21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6"/>
      <c r="R26" s="26"/>
      <c r="S26" s="2"/>
      <c r="T26" s="2"/>
      <c r="U26" s="2"/>
    </row>
    <row r="27" spans="1:21" ht="15">
      <c r="B27" s="2"/>
      <c r="C27" s="2"/>
      <c r="D27" s="2" t="s">
        <v>65</v>
      </c>
      <c r="E27" s="15">
        <f>E24/E25</f>
        <v>0.75569412296583516</v>
      </c>
      <c r="F27" s="15">
        <f t="shared" ref="F27:G27" si="4">F24/F25</f>
        <v>0.23214053402397949</v>
      </c>
      <c r="G27" s="15">
        <f t="shared" si="4"/>
        <v>0.30718848667620846</v>
      </c>
      <c r="H27" s="26"/>
      <c r="I27" s="34">
        <f>I24/I25</f>
        <v>0.62531431755887446</v>
      </c>
      <c r="J27" s="34">
        <f t="shared" ref="J27:K27" si="5">J24/J25</f>
        <v>5.7749414087808706</v>
      </c>
      <c r="K27" s="34">
        <f t="shared" si="5"/>
        <v>9.2352617661551459</v>
      </c>
      <c r="L27" s="28"/>
      <c r="M27" s="26"/>
      <c r="N27" s="31"/>
      <c r="O27" s="33"/>
      <c r="P27" s="33"/>
      <c r="Q27" s="26"/>
      <c r="R27" s="26"/>
      <c r="S27" s="15">
        <f>S24/S25</f>
        <v>0.82747013448342643</v>
      </c>
      <c r="T27" s="15">
        <f t="shared" ref="T27:U27" si="6">T24/T25</f>
        <v>24.876919634312269</v>
      </c>
      <c r="U27" s="15">
        <f t="shared" si="6"/>
        <v>30.063827801884905</v>
      </c>
    </row>
    <row r="28" spans="1:21" ht="15">
      <c r="B28" s="2"/>
      <c r="C28" s="2"/>
      <c r="D28" s="2" t="s">
        <v>67</v>
      </c>
      <c r="E28" s="15">
        <f>E24/E18</f>
        <v>0.69277619551898906</v>
      </c>
      <c r="F28" s="15">
        <f>F24/F18</f>
        <v>18.435447456397419</v>
      </c>
      <c r="G28" s="15">
        <f>G24/G18</f>
        <v>26.610971300170927</v>
      </c>
      <c r="H28" s="26"/>
      <c r="I28" s="34">
        <f>I24/I18</f>
        <v>0.40477213645461962</v>
      </c>
      <c r="J28" s="34">
        <f>J24/J18</f>
        <v>878.26029090942848</v>
      </c>
      <c r="K28" s="34">
        <f>K24/K18</f>
        <v>2169.7646942847146</v>
      </c>
      <c r="L28" s="28"/>
      <c r="M28" s="26"/>
      <c r="N28" s="31"/>
      <c r="O28" s="33"/>
      <c r="P28" s="33"/>
      <c r="Q28" s="26"/>
      <c r="R28" s="26"/>
      <c r="S28" s="15">
        <f>S24/S18</f>
        <v>0.58427546886391946</v>
      </c>
      <c r="T28" s="15">
        <f>T24/T18</f>
        <v>47.639759923736321</v>
      </c>
      <c r="U28" s="15">
        <f>U24/U18</f>
        <v>81.536471172353558</v>
      </c>
    </row>
    <row r="29" spans="1:21" ht="15">
      <c r="B29" s="2"/>
      <c r="C29" s="2"/>
      <c r="D29" s="2"/>
      <c r="E29" s="15"/>
      <c r="F29" s="3"/>
      <c r="G29" s="3"/>
      <c r="H29" s="33"/>
      <c r="I29" s="65"/>
      <c r="J29" s="33"/>
      <c r="K29" s="33"/>
      <c r="L29" s="33"/>
      <c r="M29" s="33"/>
      <c r="N29" s="65"/>
      <c r="O29" s="33"/>
      <c r="P29" s="33"/>
      <c r="Q29" s="33"/>
      <c r="R29" s="26"/>
      <c r="S29" s="1" t="s">
        <v>87</v>
      </c>
      <c r="T29" s="15"/>
      <c r="U29" s="15"/>
    </row>
    <row r="30" spans="1:21" ht="15">
      <c r="B30" s="2"/>
      <c r="C30" s="2"/>
      <c r="D30" s="2"/>
      <c r="E30" s="15"/>
      <c r="F30" s="3"/>
      <c r="G30" s="3"/>
      <c r="H30" s="33"/>
      <c r="I30" s="65"/>
      <c r="J30" s="33"/>
      <c r="K30" s="33"/>
      <c r="L30" s="33"/>
      <c r="M30" s="33"/>
      <c r="N30" s="65"/>
      <c r="O30" s="33"/>
      <c r="P30" s="33"/>
      <c r="Q30" s="33"/>
      <c r="R30" s="26"/>
      <c r="S30" s="1" t="s">
        <v>88</v>
      </c>
      <c r="T30" s="15"/>
      <c r="U30" s="15"/>
    </row>
  </sheetData>
  <sortState ref="A9:U21">
    <sortCondition ref="B9:B21"/>
  </sortState>
  <phoneticPr fontId="18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X30"/>
  <sheetViews>
    <sheetView topLeftCell="I8" workbookViewId="0">
      <selection activeCell="E17" sqref="E17"/>
    </sheetView>
  </sheetViews>
  <sheetFormatPr baseColWidth="10" defaultRowHeight="14"/>
  <cols>
    <col min="2" max="2" width="7.5" customWidth="1"/>
    <col min="3" max="3" width="7.83203125" customWidth="1"/>
    <col min="6" max="6" width="18.83203125" style="80" customWidth="1"/>
    <col min="7" max="7" width="16.83203125" style="80" customWidth="1"/>
    <col min="8" max="8" width="4.83203125" style="80" customWidth="1"/>
    <col min="9" max="9" width="10.83203125" style="56"/>
    <col min="10" max="10" width="18.1640625" style="80" customWidth="1"/>
    <col min="11" max="11" width="16" style="80" customWidth="1"/>
    <col min="12" max="12" width="10.83203125" style="80"/>
    <col min="13" max="13" width="4.83203125" style="80" customWidth="1"/>
    <col min="14" max="14" width="10.83203125" style="80"/>
    <col min="15" max="15" width="18.6640625" style="80" customWidth="1"/>
    <col min="16" max="16" width="16.6640625" style="80" customWidth="1"/>
    <col min="17" max="17" width="10.83203125" style="80"/>
  </cols>
  <sheetData>
    <row r="1" spans="1:21" ht="15">
      <c r="B1" s="2"/>
      <c r="C1" s="1" t="s">
        <v>80</v>
      </c>
      <c r="D1" s="1"/>
      <c r="E1" s="2"/>
      <c r="F1" s="3"/>
      <c r="G1" s="3"/>
      <c r="H1" s="3"/>
      <c r="I1" s="81"/>
      <c r="J1" s="3"/>
      <c r="K1" s="3"/>
      <c r="L1" s="3"/>
      <c r="M1" s="3"/>
      <c r="N1" s="3"/>
      <c r="O1" s="3"/>
      <c r="P1" s="3"/>
      <c r="Q1" s="3"/>
      <c r="R1" s="2"/>
      <c r="S1" s="2"/>
      <c r="T1" s="2"/>
      <c r="U1" s="2"/>
    </row>
    <row r="2" spans="1:21" ht="15">
      <c r="B2" s="2"/>
      <c r="C2" s="45"/>
      <c r="D2" s="45"/>
      <c r="E2" s="45"/>
      <c r="F2" s="3"/>
      <c r="G2" s="3"/>
      <c r="H2" s="3"/>
      <c r="I2" s="81"/>
      <c r="J2" s="3"/>
      <c r="K2" s="3"/>
      <c r="L2" s="3"/>
      <c r="M2" s="3"/>
      <c r="N2" s="3"/>
      <c r="O2" s="3"/>
      <c r="P2" s="3"/>
      <c r="Q2" s="3"/>
      <c r="R2" s="2"/>
      <c r="S2" s="2"/>
      <c r="T2" s="2"/>
      <c r="U2" s="2"/>
    </row>
    <row r="3" spans="1:21" ht="15">
      <c r="B3" s="2"/>
      <c r="C3" s="45"/>
      <c r="D3" s="19" t="s">
        <v>82</v>
      </c>
      <c r="E3" s="2"/>
      <c r="F3" s="3"/>
      <c r="G3" s="3"/>
      <c r="H3" s="3"/>
      <c r="I3" s="81"/>
      <c r="J3" s="3"/>
      <c r="K3" s="3"/>
      <c r="L3" s="3"/>
      <c r="M3" s="3"/>
      <c r="N3" s="3"/>
      <c r="O3" s="3"/>
      <c r="P3" s="3"/>
      <c r="Q3" s="3"/>
      <c r="R3" s="2"/>
      <c r="S3" s="2"/>
      <c r="T3" s="2"/>
      <c r="U3" s="2"/>
    </row>
    <row r="4" spans="1:21" ht="17">
      <c r="B4" s="2"/>
      <c r="C4" s="2"/>
      <c r="D4" s="77" t="s">
        <v>24</v>
      </c>
      <c r="E4" s="2"/>
      <c r="F4" s="3"/>
      <c r="G4" s="3"/>
      <c r="H4" s="3"/>
      <c r="I4" s="81"/>
      <c r="J4" s="3"/>
      <c r="K4" s="3"/>
      <c r="L4" s="3"/>
      <c r="M4" s="3"/>
      <c r="N4" s="3"/>
      <c r="O4" s="3"/>
      <c r="P4" s="3"/>
      <c r="Q4" s="3"/>
      <c r="R4" s="2"/>
      <c r="S4" s="2"/>
      <c r="T4" s="2"/>
      <c r="U4" s="2"/>
    </row>
    <row r="5" spans="1:21" ht="15">
      <c r="B5" s="2"/>
      <c r="C5" s="2"/>
      <c r="D5" s="2" t="s">
        <v>23</v>
      </c>
      <c r="E5" s="2"/>
      <c r="F5" s="3"/>
      <c r="G5" s="3"/>
      <c r="H5" s="3"/>
      <c r="I5" s="81"/>
      <c r="J5" s="3"/>
      <c r="K5" s="3"/>
      <c r="L5" s="3"/>
      <c r="M5" s="3"/>
      <c r="N5" s="3"/>
      <c r="O5" s="3"/>
      <c r="P5" s="3"/>
      <c r="Q5" s="3"/>
      <c r="R5" s="2"/>
      <c r="S5" s="2"/>
      <c r="T5" s="2"/>
      <c r="U5" s="2"/>
    </row>
    <row r="6" spans="1:21" ht="16" thickBot="1">
      <c r="B6" s="2"/>
      <c r="C6" s="2"/>
      <c r="D6" s="2"/>
      <c r="E6" s="2"/>
      <c r="F6" s="3"/>
      <c r="G6" s="3"/>
      <c r="H6" s="3"/>
      <c r="I6" s="81"/>
      <c r="J6" s="3"/>
      <c r="K6" s="3"/>
      <c r="L6" s="3"/>
      <c r="M6" s="3"/>
      <c r="N6" s="3"/>
      <c r="O6" s="3"/>
      <c r="P6" s="3"/>
      <c r="Q6" s="3"/>
      <c r="R6" s="2"/>
      <c r="S6" s="2"/>
      <c r="T6" s="2"/>
      <c r="U6" s="2"/>
    </row>
    <row r="7" spans="1:21" ht="16" thickBot="1">
      <c r="A7" t="s">
        <v>19</v>
      </c>
      <c r="B7" s="25" t="s">
        <v>48</v>
      </c>
      <c r="C7" s="25"/>
      <c r="D7" s="2"/>
      <c r="E7" s="8" t="s">
        <v>58</v>
      </c>
      <c r="F7" s="9"/>
      <c r="G7" s="78"/>
      <c r="H7" s="3"/>
      <c r="I7" s="82" t="s">
        <v>71</v>
      </c>
      <c r="J7" s="22"/>
      <c r="K7" s="22"/>
      <c r="L7" s="23"/>
      <c r="M7" s="3"/>
      <c r="N7" s="79" t="s">
        <v>70</v>
      </c>
      <c r="O7" s="22"/>
      <c r="P7" s="22"/>
      <c r="Q7" s="23"/>
      <c r="R7" s="2"/>
      <c r="S7" s="14" t="s">
        <v>69</v>
      </c>
      <c r="T7" s="14"/>
      <c r="U7" s="14"/>
    </row>
    <row r="8" spans="1:21" ht="15">
      <c r="A8" t="s">
        <v>20</v>
      </c>
      <c r="B8" s="25" t="s">
        <v>13</v>
      </c>
      <c r="C8" s="25" t="s">
        <v>47</v>
      </c>
      <c r="D8" s="2" t="s">
        <v>48</v>
      </c>
      <c r="E8" s="2" t="s">
        <v>84</v>
      </c>
      <c r="F8" s="3" t="s">
        <v>86</v>
      </c>
      <c r="G8" s="46" t="s">
        <v>85</v>
      </c>
      <c r="H8" s="3"/>
      <c r="I8" s="81" t="s">
        <v>84</v>
      </c>
      <c r="J8" s="3" t="s">
        <v>86</v>
      </c>
      <c r="K8" s="46" t="s">
        <v>85</v>
      </c>
      <c r="L8" s="46" t="s">
        <v>72</v>
      </c>
      <c r="M8" s="3"/>
      <c r="N8" s="3" t="s">
        <v>84</v>
      </c>
      <c r="O8" s="3" t="s">
        <v>86</v>
      </c>
      <c r="P8" s="46" t="s">
        <v>85</v>
      </c>
      <c r="Q8" s="46" t="s">
        <v>72</v>
      </c>
      <c r="R8" s="2"/>
      <c r="S8" s="2" t="s">
        <v>84</v>
      </c>
      <c r="T8" s="3" t="s">
        <v>86</v>
      </c>
      <c r="U8" s="46" t="s">
        <v>85</v>
      </c>
    </row>
    <row r="9" spans="1:21" ht="15">
      <c r="A9">
        <v>5</v>
      </c>
      <c r="B9" s="2">
        <v>1.1000000000000001</v>
      </c>
      <c r="C9" s="2">
        <v>1870</v>
      </c>
      <c r="D9" s="2" t="s">
        <v>53</v>
      </c>
      <c r="E9" s="5">
        <v>305.65190000000001</v>
      </c>
      <c r="F9" s="3">
        <v>1052443732.420159</v>
      </c>
      <c r="G9" s="3">
        <v>3443275.61</v>
      </c>
      <c r="H9" s="3"/>
      <c r="I9" s="81">
        <v>222.54929999999999</v>
      </c>
      <c r="J9" s="3">
        <v>6400818.2427902091</v>
      </c>
      <c r="K9" s="3">
        <v>28761.349699999999</v>
      </c>
      <c r="L9" s="3"/>
      <c r="M9" s="3"/>
      <c r="N9" s="3">
        <v>0</v>
      </c>
      <c r="O9" s="3">
        <v>0</v>
      </c>
      <c r="P9" s="3">
        <v>814.70999099999995</v>
      </c>
      <c r="Q9" s="3"/>
      <c r="R9" s="26"/>
      <c r="S9" s="15">
        <f t="shared" ref="S9:S21" si="0">I9/E9</f>
        <v>0.7281135828044909</v>
      </c>
      <c r="T9" s="15">
        <f t="shared" ref="T9:T21" si="1">J9/F9</f>
        <v>6.081862664592182E-3</v>
      </c>
      <c r="U9" s="15">
        <f t="shared" ref="U9:U21" si="2">K9/G9</f>
        <v>8.352903734011579E-3</v>
      </c>
    </row>
    <row r="10" spans="1:21" ht="15">
      <c r="A10">
        <v>3</v>
      </c>
      <c r="B10" s="2">
        <v>1.2</v>
      </c>
      <c r="C10" s="2">
        <v>1870</v>
      </c>
      <c r="D10" s="2" t="s">
        <v>51</v>
      </c>
      <c r="E10" s="5">
        <v>304.45310000000001</v>
      </c>
      <c r="F10" s="3">
        <v>2621385628.9744763</v>
      </c>
      <c r="G10" s="3">
        <v>8610145.9600000009</v>
      </c>
      <c r="H10" s="3"/>
      <c r="I10" s="81">
        <v>142.47810000000001</v>
      </c>
      <c r="J10" s="3">
        <v>23711556.040604103</v>
      </c>
      <c r="K10" s="3">
        <v>166422.46100000001</v>
      </c>
      <c r="L10" s="3"/>
      <c r="M10" s="3"/>
      <c r="N10" s="3">
        <v>294.53649999999999</v>
      </c>
      <c r="O10" s="3">
        <v>81742.716612218996</v>
      </c>
      <c r="P10" s="3">
        <v>277.53000600000001</v>
      </c>
      <c r="Q10" s="3"/>
      <c r="R10" s="26"/>
      <c r="S10" s="15">
        <f t="shared" si="0"/>
        <v>0.46798045413234424</v>
      </c>
      <c r="T10" s="15">
        <f t="shared" si="1"/>
        <v>9.0454284095089071E-3</v>
      </c>
      <c r="U10" s="15">
        <f t="shared" si="2"/>
        <v>1.9328645736453924E-2</v>
      </c>
    </row>
    <row r="11" spans="1:21" ht="15">
      <c r="A11">
        <v>1</v>
      </c>
      <c r="B11" s="2">
        <v>1.3</v>
      </c>
      <c r="C11" s="2">
        <v>1870</v>
      </c>
      <c r="D11" s="2" t="s">
        <v>49</v>
      </c>
      <c r="E11" s="5">
        <v>218.17699999999999</v>
      </c>
      <c r="F11" s="3">
        <v>1951995336.8479898</v>
      </c>
      <c r="G11" s="3">
        <v>8946842.8699999992</v>
      </c>
      <c r="H11" s="3"/>
      <c r="I11" s="81">
        <v>131.5095</v>
      </c>
      <c r="J11" s="3">
        <v>17103696.849029999</v>
      </c>
      <c r="K11" s="3">
        <v>130056.74</v>
      </c>
      <c r="L11" s="3"/>
      <c r="M11" s="3"/>
      <c r="N11" s="3">
        <v>109.99120000000001</v>
      </c>
      <c r="O11" s="3">
        <v>855293.77872338402</v>
      </c>
      <c r="P11" s="3">
        <v>7776.0200699999996</v>
      </c>
      <c r="Q11" s="3"/>
      <c r="R11" s="26"/>
      <c r="S11" s="15">
        <f t="shared" si="0"/>
        <v>0.60276518606452567</v>
      </c>
      <c r="T11" s="15">
        <f t="shared" si="1"/>
        <v>8.7621607112281421E-3</v>
      </c>
      <c r="U11" s="15">
        <f t="shared" si="2"/>
        <v>1.4536607146203298E-2</v>
      </c>
    </row>
    <row r="12" spans="1:21" ht="15">
      <c r="A12">
        <v>8</v>
      </c>
      <c r="B12" s="2">
        <v>1.4</v>
      </c>
      <c r="C12" s="2">
        <v>1870</v>
      </c>
      <c r="D12" s="2" t="s">
        <v>56</v>
      </c>
      <c r="E12" s="5">
        <v>226.45490000000001</v>
      </c>
      <c r="F12" s="3">
        <v>836554152.24476206</v>
      </c>
      <c r="G12" s="3">
        <v>3694131.38</v>
      </c>
      <c r="H12" s="3"/>
      <c r="I12" s="81">
        <v>114.7988</v>
      </c>
      <c r="J12" s="3">
        <v>16609600.090671999</v>
      </c>
      <c r="K12" s="3">
        <v>144684.44</v>
      </c>
      <c r="L12" s="3"/>
      <c r="M12" s="3"/>
      <c r="N12" s="3">
        <v>115.75020000000001</v>
      </c>
      <c r="O12" s="3">
        <v>640918.11625849805</v>
      </c>
      <c r="P12" s="3">
        <v>5537.0799900000002</v>
      </c>
      <c r="Q12" s="3"/>
      <c r="R12" s="26"/>
      <c r="S12" s="15">
        <f t="shared" si="0"/>
        <v>0.50693890924859653</v>
      </c>
      <c r="T12" s="15">
        <f t="shared" si="1"/>
        <v>1.9854781721066996E-2</v>
      </c>
      <c r="U12" s="15">
        <f t="shared" si="2"/>
        <v>3.9166024463374666E-2</v>
      </c>
    </row>
    <row r="13" spans="1:21" ht="15">
      <c r="A13">
        <v>11</v>
      </c>
      <c r="B13" s="2">
        <v>1.5</v>
      </c>
      <c r="C13" s="2">
        <v>1870</v>
      </c>
      <c r="D13" s="25" t="s">
        <v>1</v>
      </c>
      <c r="E13" s="5">
        <f>F13/G13</f>
        <v>261.69414702802754</v>
      </c>
      <c r="F13" s="3">
        <f>SUM(F9:F12)</f>
        <v>6462378850.4873877</v>
      </c>
      <c r="G13" s="3">
        <f>SUM(G9:G12)</f>
        <v>24694395.819999997</v>
      </c>
      <c r="H13" s="3"/>
      <c r="I13" s="5">
        <f>J13/K13</f>
        <v>135.82097672230972</v>
      </c>
      <c r="J13" s="3">
        <f>SUM(J9:J12)</f>
        <v>63825671.223096311</v>
      </c>
      <c r="K13" s="3">
        <f>SUM(K9:K12)</f>
        <v>469924.99070000002</v>
      </c>
      <c r="L13" s="3"/>
      <c r="M13" s="3"/>
      <c r="N13" s="5">
        <f>O13/P13</f>
        <v>109.53956000693813</v>
      </c>
      <c r="O13" s="3">
        <f>SUM(O9:O12)</f>
        <v>1577954.6115941009</v>
      </c>
      <c r="P13" s="3">
        <f>SUM(P9:P12)</f>
        <v>14405.340056999999</v>
      </c>
      <c r="Q13" s="3"/>
      <c r="R13" s="26"/>
      <c r="S13" s="15">
        <f t="shared" si="0"/>
        <v>0.51900655121554262</v>
      </c>
      <c r="T13" s="15">
        <f t="shared" si="1"/>
        <v>9.8764979119543E-3</v>
      </c>
      <c r="U13" s="15">
        <f t="shared" si="2"/>
        <v>1.902962089558019E-2</v>
      </c>
    </row>
    <row r="14" spans="1:21" ht="15">
      <c r="A14">
        <v>7</v>
      </c>
      <c r="B14" s="2">
        <v>2.1</v>
      </c>
      <c r="C14" s="2">
        <v>1870</v>
      </c>
      <c r="D14" s="2" t="s">
        <v>55</v>
      </c>
      <c r="E14" s="5">
        <v>188.577</v>
      </c>
      <c r="F14" s="3">
        <v>687050745.71255994</v>
      </c>
      <c r="G14" s="3">
        <v>3643343.28</v>
      </c>
      <c r="H14" s="3"/>
      <c r="I14" s="81">
        <v>71.674970000000002</v>
      </c>
      <c r="J14" s="3">
        <v>157163315.82207653</v>
      </c>
      <c r="K14" s="3">
        <v>2192722.4500000002</v>
      </c>
      <c r="L14" s="3"/>
      <c r="M14" s="3"/>
      <c r="N14" s="3">
        <v>65.206530000000001</v>
      </c>
      <c r="O14" s="3">
        <v>32446.117523526122</v>
      </c>
      <c r="P14" s="3">
        <v>497.59000400000002</v>
      </c>
      <c r="Q14" s="3"/>
      <c r="R14" s="26"/>
      <c r="S14" s="15">
        <f t="shared" si="0"/>
        <v>0.38008330814468361</v>
      </c>
      <c r="T14" s="15">
        <f t="shared" si="1"/>
        <v>0.22875066623947546</v>
      </c>
      <c r="U14" s="15">
        <f t="shared" si="2"/>
        <v>0.60184349414365379</v>
      </c>
    </row>
    <row r="15" spans="1:21" ht="15">
      <c r="A15">
        <v>2</v>
      </c>
      <c r="B15" s="2">
        <v>2.2000000000000002</v>
      </c>
      <c r="C15" s="2">
        <v>1870</v>
      </c>
      <c r="D15" s="2" t="s">
        <v>50</v>
      </c>
      <c r="E15" s="5">
        <v>216.73179999999999</v>
      </c>
      <c r="F15" s="3">
        <v>632124631.94833601</v>
      </c>
      <c r="G15" s="3">
        <v>2916621.52</v>
      </c>
      <c r="H15" s="3"/>
      <c r="I15" s="81">
        <v>98.053489999999996</v>
      </c>
      <c r="J15" s="3">
        <v>145115155.7927939</v>
      </c>
      <c r="K15" s="3">
        <v>1479959.11</v>
      </c>
      <c r="L15" s="3"/>
      <c r="M15" s="3"/>
      <c r="N15" s="3">
        <v>0</v>
      </c>
      <c r="O15" s="3">
        <v>0</v>
      </c>
      <c r="P15" s="3">
        <v>442.20001200000002</v>
      </c>
      <c r="Q15" s="3"/>
      <c r="R15" s="26"/>
      <c r="S15" s="15">
        <f t="shared" si="0"/>
        <v>0.45241856524976953</v>
      </c>
      <c r="T15" s="15">
        <f t="shared" si="1"/>
        <v>0.22956731704239974</v>
      </c>
      <c r="U15" s="15">
        <f t="shared" si="2"/>
        <v>0.50742240631893853</v>
      </c>
    </row>
    <row r="16" spans="1:21" ht="15">
      <c r="A16">
        <v>9</v>
      </c>
      <c r="B16" s="2">
        <v>2.2999999999999998</v>
      </c>
      <c r="C16" s="2">
        <v>1870</v>
      </c>
      <c r="D16" s="2" t="s">
        <v>57</v>
      </c>
      <c r="E16" s="5">
        <v>246.9393</v>
      </c>
      <c r="F16" s="3">
        <v>321263685.63771296</v>
      </c>
      <c r="G16" s="3">
        <v>1300982.4099999999</v>
      </c>
      <c r="H16" s="3"/>
      <c r="I16" s="81">
        <v>122.4884</v>
      </c>
      <c r="J16" s="3">
        <v>88205817.703088805</v>
      </c>
      <c r="K16" s="3">
        <v>720115.68200000003</v>
      </c>
      <c r="L16" s="3"/>
      <c r="M16" s="3"/>
      <c r="N16" s="3">
        <v>154.52199999999999</v>
      </c>
      <c r="O16" s="3">
        <v>320256.12095566001</v>
      </c>
      <c r="P16" s="3">
        <v>2072.5600300000001</v>
      </c>
      <c r="Q16" s="3"/>
      <c r="R16" s="26"/>
      <c r="S16" s="18">
        <f t="shared" si="0"/>
        <v>0.49602635141510482</v>
      </c>
      <c r="T16" s="15">
        <f t="shared" si="1"/>
        <v>0.27455894222217808</v>
      </c>
      <c r="U16" s="15">
        <f t="shared" si="2"/>
        <v>0.5535168473184815</v>
      </c>
    </row>
    <row r="17" spans="1:24" ht="15">
      <c r="A17">
        <v>12</v>
      </c>
      <c r="B17" s="2">
        <v>2.4</v>
      </c>
      <c r="C17" s="2">
        <v>1870</v>
      </c>
      <c r="D17" s="25" t="s">
        <v>63</v>
      </c>
      <c r="E17" s="5">
        <f>F17/G17</f>
        <v>208.6821116432111</v>
      </c>
      <c r="F17" s="3">
        <f>SUM(F14:F16)</f>
        <v>1640439063.2986088</v>
      </c>
      <c r="G17" s="3">
        <f>SUM(G14:G16)</f>
        <v>7860947.21</v>
      </c>
      <c r="H17" s="3"/>
      <c r="I17" s="5">
        <f>J17/K17</f>
        <v>88.89194465533204</v>
      </c>
      <c r="J17" s="3">
        <f>SUM(J14:J16)</f>
        <v>390484289.31795925</v>
      </c>
      <c r="K17" s="3">
        <f>SUM(K14:K16)</f>
        <v>4392797.2420000006</v>
      </c>
      <c r="L17" s="3"/>
      <c r="M17" s="3"/>
      <c r="N17" s="5">
        <f>O17/P17</f>
        <v>117.08540942893664</v>
      </c>
      <c r="O17" s="3">
        <f>SUM(O14:O16)</f>
        <v>352702.23847918614</v>
      </c>
      <c r="P17" s="3">
        <f>SUM(P14:P16)</f>
        <v>3012.350046</v>
      </c>
      <c r="Q17" s="3"/>
      <c r="R17" s="26"/>
      <c r="S17" s="18">
        <f t="shared" si="0"/>
        <v>0.42596820568555854</v>
      </c>
      <c r="T17" s="15">
        <f t="shared" si="1"/>
        <v>0.23803644893262302</v>
      </c>
      <c r="U17" s="15">
        <f t="shared" si="2"/>
        <v>0.55881271361444507</v>
      </c>
    </row>
    <row r="18" spans="1:24" ht="15">
      <c r="A18">
        <v>4</v>
      </c>
      <c r="B18" s="2">
        <v>3.1</v>
      </c>
      <c r="C18" s="2">
        <v>1870</v>
      </c>
      <c r="D18" s="2" t="s">
        <v>52</v>
      </c>
      <c r="E18" s="5">
        <v>291.10680000000002</v>
      </c>
      <c r="F18" s="3">
        <v>85993673.867038801</v>
      </c>
      <c r="G18" s="3">
        <v>295402.49099999998</v>
      </c>
      <c r="H18" s="3"/>
      <c r="I18" s="81">
        <v>212.9427</v>
      </c>
      <c r="J18" s="3">
        <v>431113.15606156201</v>
      </c>
      <c r="K18" s="3">
        <v>2024.55006</v>
      </c>
      <c r="L18" s="3"/>
      <c r="M18" s="3"/>
      <c r="N18" s="3">
        <v>535.83799999999997</v>
      </c>
      <c r="O18" s="3">
        <v>5421887.5733437994</v>
      </c>
      <c r="P18" s="3">
        <v>10118.5201</v>
      </c>
      <c r="Q18" s="3"/>
      <c r="R18" s="26"/>
      <c r="S18" s="18">
        <f t="shared" si="0"/>
        <v>0.73149339005478398</v>
      </c>
      <c r="T18" s="15">
        <f t="shared" si="1"/>
        <v>5.013312452822263E-3</v>
      </c>
      <c r="U18" s="15">
        <f t="shared" si="2"/>
        <v>6.8535307645730048E-3</v>
      </c>
    </row>
    <row r="19" spans="1:24" ht="15">
      <c r="A19">
        <v>6</v>
      </c>
      <c r="B19" s="2">
        <v>3.2</v>
      </c>
      <c r="C19" s="2">
        <v>1870</v>
      </c>
      <c r="D19" s="2" t="s">
        <v>54</v>
      </c>
      <c r="E19" s="5">
        <v>467.88780000000003</v>
      </c>
      <c r="F19" s="3">
        <v>280817659.18589944</v>
      </c>
      <c r="G19" s="3">
        <v>600181.62300000002</v>
      </c>
      <c r="H19" s="3"/>
      <c r="I19" s="81">
        <v>352.8544</v>
      </c>
      <c r="J19" s="3">
        <v>1307442.001009088</v>
      </c>
      <c r="K19" s="3">
        <v>3705.3300199999999</v>
      </c>
      <c r="L19" s="3"/>
      <c r="M19" s="3"/>
      <c r="N19" s="3">
        <v>520.53710000000001</v>
      </c>
      <c r="O19" s="3">
        <v>31781871.794900551</v>
      </c>
      <c r="P19" s="3">
        <v>61055.9205</v>
      </c>
      <c r="Q19" s="3"/>
      <c r="R19" s="29"/>
      <c r="S19" s="18">
        <f t="shared" si="0"/>
        <v>0.75414319415894149</v>
      </c>
      <c r="T19" s="15">
        <f t="shared" si="1"/>
        <v>4.6558396818754547E-3</v>
      </c>
      <c r="U19" s="15">
        <f t="shared" si="2"/>
        <v>6.1736812291568613E-3</v>
      </c>
    </row>
    <row r="20" spans="1:24" ht="16" thickBot="1">
      <c r="A20">
        <v>13</v>
      </c>
      <c r="B20" s="2">
        <v>3.3</v>
      </c>
      <c r="C20" s="2">
        <v>1870</v>
      </c>
      <c r="D20" s="25" t="s">
        <v>9</v>
      </c>
      <c r="E20" s="5">
        <f>F20/G20</f>
        <v>409.57775748681735</v>
      </c>
      <c r="F20" s="3">
        <f>F18+F19</f>
        <v>366811333.05293822</v>
      </c>
      <c r="G20" s="3">
        <f>G18+G19</f>
        <v>895584.11400000006</v>
      </c>
      <c r="H20" s="3"/>
      <c r="I20" s="5">
        <f>J20/K20</f>
        <v>303.41911746792613</v>
      </c>
      <c r="J20" s="3">
        <f>J18+J19</f>
        <v>1738555.15707065</v>
      </c>
      <c r="K20" s="3">
        <f>K18+K19</f>
        <v>5729.8800799999999</v>
      </c>
      <c r="L20" s="3"/>
      <c r="M20" s="3"/>
      <c r="N20" s="5">
        <f>O20/P20</f>
        <v>522.712353685072</v>
      </c>
      <c r="O20" s="3">
        <f>O18+O19</f>
        <v>37203759.36824435</v>
      </c>
      <c r="P20" s="3">
        <f>P18+P19</f>
        <v>71174.440600000002</v>
      </c>
      <c r="Q20" s="3"/>
      <c r="R20" s="26"/>
      <c r="S20" s="18">
        <f t="shared" si="0"/>
        <v>0.74080955794503067</v>
      </c>
      <c r="T20" s="15">
        <f t="shared" si="1"/>
        <v>4.7396440633412536E-3</v>
      </c>
      <c r="U20" s="15">
        <f t="shared" si="2"/>
        <v>6.3979250976307512E-3</v>
      </c>
    </row>
    <row r="21" spans="1:24" ht="16" thickBot="1">
      <c r="A21">
        <v>10</v>
      </c>
      <c r="B21" s="2">
        <v>4.0999999999999996</v>
      </c>
      <c r="C21" s="2">
        <v>1870</v>
      </c>
      <c r="D21" s="2" t="s">
        <v>59</v>
      </c>
      <c r="E21" s="5">
        <v>253.19560000000001</v>
      </c>
      <c r="F21" s="3">
        <v>8469629246.8389339</v>
      </c>
      <c r="G21" s="3">
        <v>33450927.199999999</v>
      </c>
      <c r="H21" s="3"/>
      <c r="I21" s="81">
        <v>93.674229999999994</v>
      </c>
      <c r="J21" s="3">
        <v>456048515.69812626</v>
      </c>
      <c r="K21" s="3">
        <v>4868452.1100000003</v>
      </c>
      <c r="L21" s="3"/>
      <c r="M21" s="3"/>
      <c r="N21" s="3">
        <v>441.73689999999999</v>
      </c>
      <c r="O21" s="3">
        <v>39134413.179812826</v>
      </c>
      <c r="P21" s="3">
        <v>88592.130699999994</v>
      </c>
      <c r="Q21" s="3"/>
      <c r="R21" s="26"/>
      <c r="S21" s="84">
        <f t="shared" si="0"/>
        <v>0.369967843043086</v>
      </c>
      <c r="T21" s="15">
        <f t="shared" si="1"/>
        <v>5.3845156902037283E-2</v>
      </c>
      <c r="U21" s="15">
        <f t="shared" si="2"/>
        <v>0.14554012452007609</v>
      </c>
    </row>
    <row r="22" spans="1:24" ht="15">
      <c r="A22">
        <v>99</v>
      </c>
      <c r="B22" s="2">
        <v>4.2</v>
      </c>
      <c r="C22" s="2">
        <v>1870</v>
      </c>
      <c r="D22" s="2" t="s">
        <v>62</v>
      </c>
      <c r="E22" s="5"/>
      <c r="F22" s="3"/>
      <c r="G22" s="3"/>
      <c r="H22" s="3"/>
      <c r="I22" s="81">
        <v>233.4102</v>
      </c>
      <c r="J22" s="3">
        <v>8964812286.0682793</v>
      </c>
      <c r="K22" s="3">
        <v>38407971.399999999</v>
      </c>
      <c r="L22" s="3"/>
      <c r="M22" s="3"/>
      <c r="N22" s="3"/>
      <c r="O22" s="3"/>
      <c r="P22" s="3"/>
      <c r="Q22" s="3"/>
      <c r="R22" s="26"/>
      <c r="S22" s="47"/>
      <c r="T22" s="2"/>
      <c r="U22" s="2"/>
    </row>
    <row r="23" spans="1:24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5">
      <c r="B24" s="2"/>
      <c r="C24" s="2"/>
      <c r="D24" s="2" t="s">
        <v>63</v>
      </c>
      <c r="E24" s="5">
        <f>E17</f>
        <v>208.6821116432111</v>
      </c>
      <c r="F24" s="3">
        <f>F17</f>
        <v>1640439063.2986088</v>
      </c>
      <c r="G24" s="3">
        <f>G17</f>
        <v>7860947.21</v>
      </c>
      <c r="H24" s="26"/>
      <c r="I24" s="5">
        <f>I17</f>
        <v>88.89194465533204</v>
      </c>
      <c r="J24" s="3">
        <f>J17</f>
        <v>390484289.31795925</v>
      </c>
      <c r="K24" s="3">
        <f>K17</f>
        <v>4392797.2420000006</v>
      </c>
      <c r="L24" s="28"/>
      <c r="M24" s="26"/>
      <c r="N24" s="31"/>
      <c r="O24" s="33"/>
      <c r="P24" s="33"/>
      <c r="Q24" s="26"/>
      <c r="R24" s="26"/>
      <c r="S24" s="17">
        <f>I24/E24</f>
        <v>0.42596820568555854</v>
      </c>
      <c r="T24" s="15">
        <f>J24/F24</f>
        <v>0.23803644893262302</v>
      </c>
      <c r="U24" s="15">
        <f>K24/G24</f>
        <v>0.55881271361444507</v>
      </c>
      <c r="V24" s="2"/>
      <c r="W24" s="2"/>
      <c r="X24" s="2"/>
    </row>
    <row r="25" spans="1:24" ht="15">
      <c r="B25" s="2"/>
      <c r="C25" s="2"/>
      <c r="D25" s="2" t="s">
        <v>14</v>
      </c>
      <c r="E25" s="5">
        <f>F25/G25</f>
        <v>266.86969669979135</v>
      </c>
      <c r="F25" s="3">
        <f>F13+F20</f>
        <v>6829190183.5403261</v>
      </c>
      <c r="G25" s="3">
        <f>G13+G20</f>
        <v>25589979.933999997</v>
      </c>
      <c r="H25" s="26"/>
      <c r="I25" s="5">
        <f>J25/K25</f>
        <v>137.83991378591756</v>
      </c>
      <c r="J25" s="3">
        <f>J13+J20</f>
        <v>65564226.380166963</v>
      </c>
      <c r="K25" s="3">
        <f>K13+K20</f>
        <v>475654.87078</v>
      </c>
      <c r="L25" s="28"/>
      <c r="M25" s="26"/>
      <c r="N25" s="31"/>
      <c r="O25" s="33"/>
      <c r="P25" s="33"/>
      <c r="Q25" s="26"/>
      <c r="R25" s="26"/>
      <c r="S25" s="17">
        <f>I25/E25</f>
        <v>0.51650642800773761</v>
      </c>
      <c r="T25" s="15">
        <f t="shared" ref="T25:U25" si="3">J25/F25</f>
        <v>9.6005858115050698E-3</v>
      </c>
      <c r="U25" s="15">
        <f t="shared" si="3"/>
        <v>1.8587543718548351E-2</v>
      </c>
      <c r="V25" s="2"/>
      <c r="W25" s="2"/>
      <c r="X25" s="2"/>
    </row>
    <row r="26" spans="1:24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6"/>
      <c r="R26" s="26"/>
      <c r="S26" s="2"/>
      <c r="T26" s="2"/>
      <c r="U26" s="2"/>
      <c r="V26" s="2"/>
      <c r="W26" s="2"/>
      <c r="X26" s="2"/>
    </row>
    <row r="27" spans="1:24" ht="15">
      <c r="B27" s="2"/>
      <c r="C27" s="2"/>
      <c r="D27" s="2" t="s">
        <v>65</v>
      </c>
      <c r="E27" s="15">
        <f>E24/E25</f>
        <v>0.78196256159410649</v>
      </c>
      <c r="F27" s="15">
        <f t="shared" ref="F27:G27" si="4">F24/F25</f>
        <v>0.240209895933545</v>
      </c>
      <c r="G27" s="15">
        <f t="shared" si="4"/>
        <v>0.30718848667620846</v>
      </c>
      <c r="H27" s="26"/>
      <c r="I27" s="34">
        <f>I24/I25</f>
        <v>0.64489263097909533</v>
      </c>
      <c r="J27" s="34">
        <f t="shared" ref="J27:K27" si="5">J24/J25</f>
        <v>5.9557522581564371</v>
      </c>
      <c r="K27" s="34">
        <f t="shared" si="5"/>
        <v>9.2352617661551459</v>
      </c>
      <c r="L27" s="28"/>
      <c r="M27" s="26"/>
      <c r="N27" s="31"/>
      <c r="O27" s="33"/>
      <c r="P27" s="33"/>
      <c r="Q27" s="26"/>
      <c r="R27" s="26"/>
      <c r="S27" s="15">
        <f>S24/S25</f>
        <v>0.82471036677819864</v>
      </c>
      <c r="T27" s="15">
        <f t="shared" ref="T27:U27" si="6">T24/T25</f>
        <v>24.793950453249103</v>
      </c>
      <c r="U27" s="15">
        <f t="shared" si="6"/>
        <v>30.063827801884905</v>
      </c>
      <c r="V27" s="2"/>
      <c r="W27" s="2"/>
      <c r="X27" s="2"/>
    </row>
    <row r="28" spans="1:24" ht="15">
      <c r="B28" s="2"/>
      <c r="C28" s="2"/>
      <c r="D28" s="2" t="s">
        <v>67</v>
      </c>
      <c r="E28" s="15">
        <f>E24/E18</f>
        <v>0.71685756445129789</v>
      </c>
      <c r="F28" s="15">
        <f>F24/F18</f>
        <v>19.076276073923918</v>
      </c>
      <c r="G28" s="15">
        <f>G24/G18</f>
        <v>26.610971300170927</v>
      </c>
      <c r="H28" s="26"/>
      <c r="I28" s="34">
        <f>I24/I18</f>
        <v>0.4174453721838412</v>
      </c>
      <c r="J28" s="34">
        <f>J24/J18</f>
        <v>905.75823035704104</v>
      </c>
      <c r="K28" s="34">
        <f>K24/K18</f>
        <v>2169.7646942847146</v>
      </c>
      <c r="L28" s="28"/>
      <c r="M28" s="26"/>
      <c r="N28" s="31"/>
      <c r="O28" s="33"/>
      <c r="P28" s="33"/>
      <c r="Q28" s="26"/>
      <c r="R28" s="26"/>
      <c r="S28" s="15">
        <f>S24/S18</f>
        <v>0.58232680086645261</v>
      </c>
      <c r="T28" s="15">
        <f>T24/T18</f>
        <v>47.480872411736378</v>
      </c>
      <c r="U28" s="15">
        <f>U24/U18</f>
        <v>81.536471172353558</v>
      </c>
      <c r="V28" s="2"/>
      <c r="W28" s="2"/>
      <c r="X28" s="2"/>
    </row>
    <row r="29" spans="1:24" ht="15">
      <c r="B29" s="2"/>
      <c r="C29" s="2"/>
      <c r="D29" s="2"/>
      <c r="E29" s="15"/>
      <c r="F29" s="3"/>
      <c r="G29" s="3"/>
      <c r="H29" s="33"/>
      <c r="I29" s="65"/>
      <c r="J29" s="33"/>
      <c r="K29" s="33"/>
      <c r="L29" s="33"/>
      <c r="M29" s="33"/>
      <c r="N29" s="33"/>
      <c r="O29" s="33"/>
      <c r="P29" s="33"/>
      <c r="Q29" s="33"/>
      <c r="R29" s="26"/>
      <c r="S29" s="1" t="s">
        <v>87</v>
      </c>
      <c r="T29" s="15"/>
      <c r="U29" s="15"/>
    </row>
    <row r="30" spans="1:24" ht="15">
      <c r="B30" s="2"/>
      <c r="C30" s="2"/>
      <c r="D30" s="2"/>
      <c r="E30" s="15"/>
      <c r="F30" s="3"/>
      <c r="G30" s="3"/>
      <c r="H30" s="33"/>
      <c r="I30" s="65"/>
      <c r="J30" s="33"/>
      <c r="K30" s="33"/>
      <c r="L30" s="33"/>
      <c r="M30" s="33"/>
      <c r="N30" s="33"/>
      <c r="O30" s="33"/>
      <c r="P30" s="33"/>
      <c r="Q30" s="33"/>
      <c r="R30" s="26"/>
      <c r="S30" s="1" t="s">
        <v>88</v>
      </c>
      <c r="T30" s="15"/>
      <c r="U30" s="15"/>
    </row>
  </sheetData>
  <sortState ref="A9:U21">
    <sortCondition ref="B9:B21"/>
  </sortState>
  <phoneticPr fontId="18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G45"/>
  <sheetViews>
    <sheetView workbookViewId="0">
      <selection activeCell="K21" sqref="K21"/>
    </sheetView>
  </sheetViews>
  <sheetFormatPr baseColWidth="10" defaultRowHeight="14"/>
  <cols>
    <col min="1" max="1" width="17.1640625" customWidth="1"/>
    <col min="2" max="2" width="9.83203125" customWidth="1"/>
  </cols>
  <sheetData>
    <row r="3" spans="1:7" s="89" customFormat="1" ht="15">
      <c r="B3" s="89" t="s">
        <v>6</v>
      </c>
    </row>
    <row r="4" spans="1:7" s="89" customFormat="1" ht="15"/>
    <row r="5" spans="1:7" s="89" customFormat="1" ht="15">
      <c r="B5" s="89" t="s">
        <v>12</v>
      </c>
      <c r="D5" s="89" t="s">
        <v>7</v>
      </c>
      <c r="F5" s="89" t="s">
        <v>5</v>
      </c>
    </row>
    <row r="6" spans="1:7" s="89" customFormat="1" ht="15">
      <c r="B6" s="90">
        <v>1860</v>
      </c>
      <c r="C6" s="90">
        <v>1870</v>
      </c>
      <c r="D6" s="90">
        <v>1860</v>
      </c>
      <c r="E6" s="90">
        <v>1870</v>
      </c>
      <c r="F6" s="90">
        <v>1860</v>
      </c>
      <c r="G6" s="90">
        <v>1870</v>
      </c>
    </row>
    <row r="7" spans="1:7" s="89" customFormat="1" ht="15">
      <c r="A7" s="89" t="s">
        <v>53</v>
      </c>
      <c r="B7" s="91">
        <v>120.88420000000001</v>
      </c>
      <c r="C7" s="91">
        <v>223.70859999999999</v>
      </c>
      <c r="D7" s="91">
        <v>189.77359999999999</v>
      </c>
      <c r="E7" s="92">
        <v>312.31380000000001</v>
      </c>
      <c r="F7" s="93">
        <f>B7/D7</f>
        <v>0.63699165742758745</v>
      </c>
      <c r="G7" s="93">
        <f>C7/E7</f>
        <v>0.71629431680572542</v>
      </c>
    </row>
    <row r="8" spans="1:7" s="89" customFormat="1" ht="15">
      <c r="A8" s="89" t="s">
        <v>94</v>
      </c>
      <c r="B8" s="91">
        <v>101.2822</v>
      </c>
      <c r="C8" s="91">
        <v>143.0112</v>
      </c>
      <c r="D8" s="91">
        <v>196.935</v>
      </c>
      <c r="E8" s="92">
        <v>307.11709999999999</v>
      </c>
      <c r="F8" s="93">
        <f t="shared" ref="F8:G19" si="0">B8/D8</f>
        <v>0.51429253306928679</v>
      </c>
      <c r="G8" s="93">
        <f t="shared" si="0"/>
        <v>0.46565691067022968</v>
      </c>
    </row>
    <row r="9" spans="1:7" s="89" customFormat="1" ht="15">
      <c r="A9" s="89" t="s">
        <v>95</v>
      </c>
      <c r="B9" s="91">
        <v>92.840900000000005</v>
      </c>
      <c r="C9" s="91">
        <v>132.98439999999999</v>
      </c>
      <c r="D9" s="91">
        <v>145.62719999999999</v>
      </c>
      <c r="E9" s="92">
        <v>222.953</v>
      </c>
      <c r="F9" s="93">
        <f t="shared" si="0"/>
        <v>0.6375244459826187</v>
      </c>
      <c r="G9" s="93">
        <f t="shared" si="0"/>
        <v>0.59646831394957678</v>
      </c>
    </row>
    <row r="10" spans="1:7" s="89" customFormat="1" ht="15">
      <c r="A10" s="89" t="s">
        <v>96</v>
      </c>
      <c r="B10" s="91">
        <v>45.172221981915349</v>
      </c>
      <c r="C10" s="91">
        <v>116.15730000000001</v>
      </c>
      <c r="D10" s="91">
        <v>153.07769999999999</v>
      </c>
      <c r="E10" s="92">
        <v>232.64850000000001</v>
      </c>
      <c r="F10" s="93">
        <f t="shared" si="0"/>
        <v>0.29509341975947739</v>
      </c>
      <c r="G10" s="93">
        <f t="shared" si="0"/>
        <v>0.49928239382587897</v>
      </c>
    </row>
    <row r="11" spans="1:7" s="89" customFormat="1" ht="15">
      <c r="A11" s="94" t="s">
        <v>1</v>
      </c>
      <c r="B11" s="91">
        <v>79.455092653637152</v>
      </c>
      <c r="C11" s="91">
        <v>136.90718697784848</v>
      </c>
      <c r="D11" s="91">
        <v>173.00426548334238</v>
      </c>
      <c r="E11" s="91">
        <v>266.20878594037924</v>
      </c>
      <c r="F11" s="93">
        <f t="shared" si="0"/>
        <v>0.45926666855094067</v>
      </c>
      <c r="G11" s="93">
        <f t="shared" si="0"/>
        <v>0.51428500563655533</v>
      </c>
    </row>
    <row r="12" spans="1:7" s="89" customFormat="1" ht="15">
      <c r="A12" s="89" t="s">
        <v>55</v>
      </c>
      <c r="B12" s="91">
        <v>37.480616717433293</v>
      </c>
      <c r="C12" s="91">
        <v>70.891490000000005</v>
      </c>
      <c r="D12" s="91">
        <v>195.00299999999999</v>
      </c>
      <c r="E12" s="92">
        <v>185.93559999999999</v>
      </c>
      <c r="F12" s="93">
        <f t="shared" si="0"/>
        <v>0.19220533385349609</v>
      </c>
      <c r="G12" s="93">
        <f t="shared" si="0"/>
        <v>0.38126905229552599</v>
      </c>
    </row>
    <row r="13" spans="1:7" s="89" customFormat="1" ht="15">
      <c r="A13" s="89" t="s">
        <v>2</v>
      </c>
      <c r="B13" s="91">
        <v>49.123443016086441</v>
      </c>
      <c r="C13" s="91">
        <v>98.373919999999998</v>
      </c>
      <c r="D13" s="91">
        <v>191.26509999999999</v>
      </c>
      <c r="E13" s="92">
        <v>205.79859999999999</v>
      </c>
      <c r="F13" s="93">
        <f t="shared" si="0"/>
        <v>0.25683432584452909</v>
      </c>
      <c r="G13" s="93">
        <f t="shared" si="0"/>
        <v>0.47801063758451223</v>
      </c>
    </row>
    <row r="14" spans="1:7" s="89" customFormat="1" ht="15">
      <c r="A14" s="89" t="s">
        <v>3</v>
      </c>
      <c r="B14" s="91">
        <v>67.324749343632774</v>
      </c>
      <c r="C14" s="91">
        <v>120.0868</v>
      </c>
      <c r="D14" s="91">
        <v>248.75720000000001</v>
      </c>
      <c r="E14" s="92">
        <v>242.66739999999999</v>
      </c>
      <c r="F14" s="93">
        <f t="shared" si="0"/>
        <v>0.27064442493979179</v>
      </c>
      <c r="G14" s="93">
        <f t="shared" si="0"/>
        <v>0.49486169135203162</v>
      </c>
    </row>
    <row r="15" spans="1:7" s="89" customFormat="1" ht="15">
      <c r="A15" s="94" t="s">
        <v>4</v>
      </c>
      <c r="B15" s="91">
        <v>46.147519611617803</v>
      </c>
      <c r="C15" s="91">
        <v>88.215118354092098</v>
      </c>
      <c r="D15" s="91">
        <v>201.98883396084037</v>
      </c>
      <c r="E15" s="91">
        <v>202.69438537535655</v>
      </c>
      <c r="F15" s="93">
        <f t="shared" si="0"/>
        <v>0.22846569637886238</v>
      </c>
      <c r="G15" s="93">
        <f t="shared" si="0"/>
        <v>0.43521244158160699</v>
      </c>
    </row>
    <row r="16" spans="1:7" s="89" customFormat="1" ht="15">
      <c r="A16" s="95" t="s">
        <v>52</v>
      </c>
      <c r="B16" s="91">
        <v>247.46250000000001</v>
      </c>
      <c r="C16" s="91">
        <v>209.84540000000001</v>
      </c>
      <c r="D16" s="91">
        <v>252.08330000000001</v>
      </c>
      <c r="E16" s="92">
        <v>285.24509999999998</v>
      </c>
      <c r="F16" s="93">
        <f t="shared" si="0"/>
        <v>0.98166955129514721</v>
      </c>
      <c r="G16" s="93">
        <f t="shared" si="0"/>
        <v>0.73566697552385663</v>
      </c>
    </row>
    <row r="17" spans="1:7" s="89" customFormat="1" ht="15">
      <c r="A17" s="95" t="s">
        <v>54</v>
      </c>
      <c r="B17" s="91">
        <v>485.13979999999992</v>
      </c>
      <c r="C17" s="91">
        <v>352.8544</v>
      </c>
      <c r="D17" s="91">
        <v>558.53809999999999</v>
      </c>
      <c r="E17" s="92">
        <v>459.71910000000003</v>
      </c>
      <c r="F17" s="93">
        <f t="shared" si="0"/>
        <v>0.86858855286684999</v>
      </c>
      <c r="G17" s="93">
        <f t="shared" si="0"/>
        <v>0.76754348470620426</v>
      </c>
    </row>
    <row r="18" spans="1:7" s="89" customFormat="1" ht="15">
      <c r="A18" s="94" t="s">
        <v>9</v>
      </c>
      <c r="B18" s="91">
        <v>471.33680191195504</v>
      </c>
      <c r="C18" s="91">
        <v>302.32474222563695</v>
      </c>
      <c r="D18" s="91">
        <v>466.43274663414826</v>
      </c>
      <c r="E18" s="91">
        <v>402.17000616386929</v>
      </c>
      <c r="F18" s="93">
        <f t="shared" si="0"/>
        <v>1.0105139600793367</v>
      </c>
      <c r="G18" s="93">
        <f t="shared" si="0"/>
        <v>0.75173368871882229</v>
      </c>
    </row>
    <row r="19" spans="1:7" s="89" customFormat="1" ht="15">
      <c r="A19" s="95" t="s">
        <v>8</v>
      </c>
      <c r="B19" s="91">
        <v>49.329179105301584</v>
      </c>
      <c r="C19" s="91">
        <v>93.167090000000002</v>
      </c>
      <c r="D19" s="91">
        <v>186.5085</v>
      </c>
      <c r="E19" s="92">
        <v>254.923</v>
      </c>
      <c r="F19" s="93">
        <f t="shared" si="0"/>
        <v>0.2644875654745043</v>
      </c>
      <c r="G19" s="93">
        <f t="shared" si="0"/>
        <v>0.36547149531427137</v>
      </c>
    </row>
    <row r="20" spans="1:7">
      <c r="A20" s="55"/>
      <c r="B20" s="56"/>
      <c r="C20" s="56"/>
      <c r="D20" s="56"/>
      <c r="E20" s="56"/>
    </row>
    <row r="21" spans="1:7" ht="17">
      <c r="A21" s="63" t="s">
        <v>18</v>
      </c>
      <c r="B21" s="56"/>
      <c r="C21" s="56"/>
      <c r="D21" s="56"/>
      <c r="E21" s="56"/>
    </row>
    <row r="22" spans="1:7">
      <c r="B22" s="56"/>
      <c r="C22" s="56"/>
      <c r="D22" s="56"/>
      <c r="E22" s="56"/>
    </row>
    <row r="23" spans="1:7" ht="15">
      <c r="A23" s="57"/>
      <c r="B23" s="58" t="s">
        <v>10</v>
      </c>
      <c r="C23" s="58"/>
      <c r="D23" s="58"/>
      <c r="E23" s="58"/>
      <c r="F23" s="57"/>
      <c r="G23" s="57"/>
    </row>
    <row r="24" spans="1:7" ht="15">
      <c r="A24" s="57"/>
      <c r="B24" s="58"/>
      <c r="C24" s="70"/>
      <c r="D24" s="70"/>
      <c r="E24" s="70"/>
      <c r="F24" s="71"/>
      <c r="G24" s="57"/>
    </row>
    <row r="25" spans="1:7" ht="15">
      <c r="A25" s="57"/>
      <c r="B25" s="96" t="s">
        <v>11</v>
      </c>
      <c r="C25" s="97"/>
      <c r="D25" s="97" t="s">
        <v>7</v>
      </c>
      <c r="E25" s="70"/>
      <c r="F25" s="71" t="s">
        <v>5</v>
      </c>
      <c r="G25" s="57"/>
    </row>
    <row r="26" spans="1:7" ht="15">
      <c r="A26" s="57"/>
      <c r="B26" s="59">
        <v>1860</v>
      </c>
      <c r="C26" s="72">
        <v>1870</v>
      </c>
      <c r="D26" s="72">
        <v>1860</v>
      </c>
      <c r="E26" s="72">
        <v>1870</v>
      </c>
      <c r="F26" s="73">
        <v>1860</v>
      </c>
      <c r="G26" s="60">
        <v>1870</v>
      </c>
    </row>
    <row r="27" spans="1:7" ht="15">
      <c r="A27" s="57" t="s">
        <v>53</v>
      </c>
      <c r="B27" s="69">
        <f>100*B7/106</f>
        <v>114.04169811320754</v>
      </c>
      <c r="C27" s="74">
        <f>100*C7/153.1111</f>
        <v>146.1086753344467</v>
      </c>
      <c r="D27" s="74">
        <f>100*D7/106</f>
        <v>179.03169811320754</v>
      </c>
      <c r="E27" s="74">
        <f>100*E7/153.1111</f>
        <v>203.97854890990922</v>
      </c>
      <c r="F27" s="75">
        <f>B27/D27</f>
        <v>0.63699165742758745</v>
      </c>
      <c r="G27" s="68">
        <f>C27/E27</f>
        <v>0.71629431680572553</v>
      </c>
    </row>
    <row r="28" spans="1:7" ht="15">
      <c r="A28" s="57" t="s">
        <v>94</v>
      </c>
      <c r="B28" s="69">
        <f t="shared" ref="B28:D39" si="1">100*B8/106</f>
        <v>95.549245283018877</v>
      </c>
      <c r="C28" s="74">
        <f t="shared" ref="C28:E39" si="2">100*C8/153.1111</f>
        <v>93.403548142492625</v>
      </c>
      <c r="D28" s="74">
        <f t="shared" si="1"/>
        <v>185.78773584905662</v>
      </c>
      <c r="E28" s="74">
        <f t="shared" si="2"/>
        <v>200.58447754604336</v>
      </c>
      <c r="F28" s="75">
        <f t="shared" ref="F28:F39" si="3">B28/D28</f>
        <v>0.51429253306928679</v>
      </c>
      <c r="G28" s="68">
        <f t="shared" ref="G28:G39" si="4">C28/E28</f>
        <v>0.4656569106702298</v>
      </c>
    </row>
    <row r="29" spans="1:7" ht="15">
      <c r="A29" s="57" t="s">
        <v>95</v>
      </c>
      <c r="B29" s="69">
        <f t="shared" si="1"/>
        <v>87.585754716981128</v>
      </c>
      <c r="C29" s="74">
        <f t="shared" si="2"/>
        <v>86.854839394400528</v>
      </c>
      <c r="D29" s="74">
        <f t="shared" si="1"/>
        <v>137.38415094339621</v>
      </c>
      <c r="E29" s="74">
        <f t="shared" si="2"/>
        <v>145.6151774757023</v>
      </c>
      <c r="F29" s="75">
        <f t="shared" si="3"/>
        <v>0.6375244459826187</v>
      </c>
      <c r="G29" s="68">
        <f t="shared" si="4"/>
        <v>0.59646831394957667</v>
      </c>
    </row>
    <row r="30" spans="1:7" ht="15">
      <c r="A30" s="57" t="s">
        <v>96</v>
      </c>
      <c r="B30" s="69">
        <f t="shared" si="1"/>
        <v>42.615303756523907</v>
      </c>
      <c r="C30" s="74">
        <f t="shared" si="2"/>
        <v>75.86471522966005</v>
      </c>
      <c r="D30" s="74">
        <f t="shared" si="1"/>
        <v>144.41292452830189</v>
      </c>
      <c r="E30" s="74">
        <f t="shared" si="2"/>
        <v>151.94750739822263</v>
      </c>
      <c r="F30" s="75">
        <f t="shared" si="3"/>
        <v>0.29509341975947734</v>
      </c>
      <c r="G30" s="68">
        <f t="shared" si="4"/>
        <v>0.49928239382587897</v>
      </c>
    </row>
    <row r="31" spans="1:7" ht="15">
      <c r="A31" s="61" t="s">
        <v>1</v>
      </c>
      <c r="B31" s="69">
        <f t="shared" si="1"/>
        <v>74.957634578902969</v>
      </c>
      <c r="C31" s="74">
        <f t="shared" si="2"/>
        <v>89.416892033202359</v>
      </c>
      <c r="D31" s="74">
        <f t="shared" si="1"/>
        <v>163.21157121070036</v>
      </c>
      <c r="E31" s="74">
        <f t="shared" si="2"/>
        <v>173.86641852901536</v>
      </c>
      <c r="F31" s="75">
        <f t="shared" si="3"/>
        <v>0.45926666855094067</v>
      </c>
      <c r="G31" s="68">
        <f t="shared" si="4"/>
        <v>0.51428500563655533</v>
      </c>
    </row>
    <row r="32" spans="1:7" ht="15">
      <c r="A32" s="57" t="s">
        <v>55</v>
      </c>
      <c r="B32" s="69">
        <f t="shared" si="1"/>
        <v>35.359072374937071</v>
      </c>
      <c r="C32" s="69">
        <f t="shared" si="2"/>
        <v>46.300686233721791</v>
      </c>
      <c r="D32" s="74">
        <f t="shared" si="1"/>
        <v>183.96509433962262</v>
      </c>
      <c r="E32" s="74">
        <f t="shared" si="2"/>
        <v>121.43835424080945</v>
      </c>
      <c r="F32" s="68">
        <f t="shared" si="3"/>
        <v>0.19220533385349609</v>
      </c>
      <c r="G32" s="68">
        <f t="shared" si="4"/>
        <v>0.38126905229552605</v>
      </c>
    </row>
    <row r="33" spans="1:7" ht="15">
      <c r="A33" s="57" t="s">
        <v>2</v>
      </c>
      <c r="B33" s="69">
        <f t="shared" si="1"/>
        <v>46.342870769892869</v>
      </c>
      <c r="C33" s="69">
        <f t="shared" si="2"/>
        <v>64.250024981859582</v>
      </c>
      <c r="D33" s="74">
        <f t="shared" si="1"/>
        <v>180.43877358490565</v>
      </c>
      <c r="E33" s="74">
        <f t="shared" si="2"/>
        <v>134.41128696743738</v>
      </c>
      <c r="F33" s="68">
        <f t="shared" si="3"/>
        <v>0.25683432584452909</v>
      </c>
      <c r="G33" s="68">
        <f t="shared" si="4"/>
        <v>0.47801063758451223</v>
      </c>
    </row>
    <row r="34" spans="1:7" ht="15">
      <c r="A34" s="57" t="s">
        <v>3</v>
      </c>
      <c r="B34" s="69">
        <f t="shared" si="1"/>
        <v>63.513914475125262</v>
      </c>
      <c r="C34" s="69">
        <f t="shared" si="2"/>
        <v>78.431152280925431</v>
      </c>
      <c r="D34" s="74">
        <f t="shared" si="1"/>
        <v>234.67660377358493</v>
      </c>
      <c r="E34" s="74">
        <f t="shared" si="2"/>
        <v>158.49105649427113</v>
      </c>
      <c r="F34" s="68">
        <f t="shared" si="3"/>
        <v>0.27064442493979179</v>
      </c>
      <c r="G34" s="68">
        <f t="shared" si="4"/>
        <v>0.49486169135203179</v>
      </c>
    </row>
    <row r="35" spans="1:7" ht="15">
      <c r="A35" s="61" t="s">
        <v>4</v>
      </c>
      <c r="B35" s="69">
        <f t="shared" si="1"/>
        <v>43.535395860016791</v>
      </c>
      <c r="C35" s="69">
        <f t="shared" si="2"/>
        <v>57.615103251228753</v>
      </c>
      <c r="D35" s="74">
        <f t="shared" si="1"/>
        <v>190.55550373664187</v>
      </c>
      <c r="E35" s="74">
        <f t="shared" si="2"/>
        <v>132.38386072293684</v>
      </c>
      <c r="F35" s="68">
        <f t="shared" si="3"/>
        <v>0.22846569637886235</v>
      </c>
      <c r="G35" s="68">
        <f t="shared" si="4"/>
        <v>0.43521244158160705</v>
      </c>
    </row>
    <row r="36" spans="1:7" ht="15">
      <c r="A36" s="62" t="s">
        <v>52</v>
      </c>
      <c r="B36" s="69">
        <f t="shared" si="1"/>
        <v>233.45518867924528</v>
      </c>
      <c r="C36" s="74">
        <f t="shared" si="2"/>
        <v>137.0543350547413</v>
      </c>
      <c r="D36" s="74">
        <f t="shared" si="1"/>
        <v>237.81443396226416</v>
      </c>
      <c r="E36" s="74">
        <f t="shared" si="2"/>
        <v>186.29942571113395</v>
      </c>
      <c r="F36" s="68">
        <f t="shared" si="3"/>
        <v>0.98166955129514721</v>
      </c>
      <c r="G36" s="68">
        <f t="shared" si="4"/>
        <v>0.73566697552385651</v>
      </c>
    </row>
    <row r="37" spans="1:7" ht="15">
      <c r="A37" s="62" t="s">
        <v>54</v>
      </c>
      <c r="B37" s="69">
        <f t="shared" si="1"/>
        <v>457.67905660377357</v>
      </c>
      <c r="C37" s="74">
        <f t="shared" si="2"/>
        <v>230.45644633210787</v>
      </c>
      <c r="D37" s="74">
        <f t="shared" si="1"/>
        <v>526.92273584905661</v>
      </c>
      <c r="E37" s="74">
        <f t="shared" si="2"/>
        <v>300.25197389346692</v>
      </c>
      <c r="F37" s="68">
        <f t="shared" si="3"/>
        <v>0.86858855286685011</v>
      </c>
      <c r="G37" s="68">
        <f t="shared" si="4"/>
        <v>0.76754348470620426</v>
      </c>
    </row>
    <row r="38" spans="1:7" ht="15">
      <c r="A38" s="61" t="s">
        <v>9</v>
      </c>
      <c r="B38" s="69">
        <f t="shared" si="1"/>
        <v>444.65736029429723</v>
      </c>
      <c r="C38" s="74">
        <f t="shared" si="2"/>
        <v>197.45449038354303</v>
      </c>
      <c r="D38" s="74">
        <f t="shared" si="1"/>
        <v>440.0308930510833</v>
      </c>
      <c r="E38" s="74">
        <f t="shared" si="2"/>
        <v>262.66548027142989</v>
      </c>
      <c r="F38" s="68">
        <f t="shared" si="3"/>
        <v>1.0105139600793367</v>
      </c>
      <c r="G38" s="68">
        <f t="shared" si="4"/>
        <v>0.75173368871882229</v>
      </c>
    </row>
    <row r="39" spans="1:7" ht="15">
      <c r="A39" s="62" t="s">
        <v>8</v>
      </c>
      <c r="B39" s="69">
        <f t="shared" si="1"/>
        <v>46.536961420095835</v>
      </c>
      <c r="C39" s="74">
        <f t="shared" si="2"/>
        <v>60.849337507208823</v>
      </c>
      <c r="D39" s="74">
        <f t="shared" si="1"/>
        <v>175.95141509433961</v>
      </c>
      <c r="E39" s="74">
        <f t="shared" si="2"/>
        <v>166.4954402391466</v>
      </c>
      <c r="F39" s="68">
        <f t="shared" si="3"/>
        <v>0.2644875654745043</v>
      </c>
      <c r="G39" s="68">
        <f t="shared" si="4"/>
        <v>0.36547149531427142</v>
      </c>
    </row>
    <row r="40" spans="1:7">
      <c r="C40" s="76"/>
      <c r="D40" s="76"/>
      <c r="E40" s="76"/>
    </row>
    <row r="42" spans="1:7">
      <c r="A42" t="s">
        <v>17</v>
      </c>
    </row>
    <row r="43" spans="1:7">
      <c r="A43" t="s">
        <v>41</v>
      </c>
    </row>
    <row r="44" spans="1:7">
      <c r="A44" t="s">
        <v>15</v>
      </c>
    </row>
    <row r="45" spans="1:7">
      <c r="A45" t="s">
        <v>16</v>
      </c>
    </row>
  </sheetData>
  <phoneticPr fontId="18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4:E19"/>
  <sheetViews>
    <sheetView workbookViewId="0">
      <selection activeCell="J21" sqref="J21"/>
    </sheetView>
  </sheetViews>
  <sheetFormatPr baseColWidth="10" defaultRowHeight="15"/>
  <cols>
    <col min="1" max="1" width="27.5" style="57" customWidth="1"/>
    <col min="2" max="16384" width="10.83203125" style="57"/>
  </cols>
  <sheetData>
    <row r="4" spans="1:5">
      <c r="A4" s="86" t="s">
        <v>26</v>
      </c>
      <c r="B4" s="87" t="s">
        <v>27</v>
      </c>
    </row>
    <row r="5" spans="1:5">
      <c r="A5" s="87"/>
      <c r="B5" s="87" t="s">
        <v>28</v>
      </c>
    </row>
    <row r="7" spans="1:5">
      <c r="C7" s="61" t="s">
        <v>31</v>
      </c>
    </row>
    <row r="8" spans="1:5">
      <c r="B8" s="61" t="s">
        <v>29</v>
      </c>
      <c r="C8" s="61" t="s">
        <v>30</v>
      </c>
      <c r="D8" s="61" t="s">
        <v>32</v>
      </c>
    </row>
    <row r="9" spans="1:5">
      <c r="A9" s="61" t="s">
        <v>37</v>
      </c>
      <c r="B9" s="88">
        <v>1</v>
      </c>
      <c r="C9" s="57">
        <v>1.1474</v>
      </c>
      <c r="D9" s="57">
        <v>1.2948</v>
      </c>
    </row>
    <row r="11" spans="1:5">
      <c r="A11" s="57" t="s">
        <v>38</v>
      </c>
    </row>
    <row r="12" spans="1:5">
      <c r="A12" s="61" t="s">
        <v>63</v>
      </c>
      <c r="B12" s="85">
        <v>201.67186139370725</v>
      </c>
      <c r="C12" s="85">
        <v>205.17699941578644</v>
      </c>
      <c r="D12" s="85">
        <v>208.6821116432111</v>
      </c>
      <c r="E12" s="57" t="s">
        <v>39</v>
      </c>
    </row>
    <row r="13" spans="1:5">
      <c r="A13" s="61" t="s">
        <v>34</v>
      </c>
      <c r="B13" s="85">
        <v>231.67</v>
      </c>
      <c r="C13" s="85">
        <v>232.11</v>
      </c>
      <c r="D13" s="85">
        <v>233.41</v>
      </c>
      <c r="E13" s="57" t="s">
        <v>40</v>
      </c>
    </row>
    <row r="14" spans="1:5">
      <c r="A14" s="57" t="s">
        <v>33</v>
      </c>
    </row>
    <row r="15" spans="1:5">
      <c r="A15" s="61" t="s">
        <v>63</v>
      </c>
      <c r="B15" s="68">
        <v>0.42699999999999999</v>
      </c>
      <c r="C15" s="68">
        <v>0.43</v>
      </c>
      <c r="D15" s="68">
        <v>0.42599999999999999</v>
      </c>
    </row>
    <row r="16" spans="1:5">
      <c r="A16" s="61" t="s">
        <v>34</v>
      </c>
      <c r="B16" s="68">
        <v>0.36299999999999999</v>
      </c>
      <c r="C16" s="68">
        <v>0.37</v>
      </c>
      <c r="D16" s="68">
        <v>0.37</v>
      </c>
    </row>
    <row r="18" spans="1:1">
      <c r="A18" s="57" t="s">
        <v>36</v>
      </c>
    </row>
    <row r="19" spans="1:1">
      <c r="A19" s="57" t="s">
        <v>35</v>
      </c>
    </row>
  </sheetData>
  <phoneticPr fontId="18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1850</vt:lpstr>
      <vt:lpstr>1860</vt:lpstr>
      <vt:lpstr>1870 baseline B</vt:lpstr>
      <vt:lpstr>1870 Bridge A</vt:lpstr>
      <vt:lpstr>1870 Bridge C</vt:lpstr>
      <vt:lpstr>Table 6-7</vt:lpstr>
      <vt:lpstr>App Table G-6, 3-bridge summary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oscarmendezm</dc:creator>
  <cp:lastModifiedBy>Peter Lindert</cp:lastModifiedBy>
  <dcterms:created xsi:type="dcterms:W3CDTF">2014-08-11T20:50:49Z</dcterms:created>
  <dcterms:modified xsi:type="dcterms:W3CDTF">2015-12-16T21:49:35Z</dcterms:modified>
</cp:coreProperties>
</file>